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embeddings/oleObject1.bin" ContentType="application/vnd.openxmlformats-officedocument.oleObject"/>
  <Override PartName="/xl/drawings/drawing4.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azcorra\Documents\Arturo\5G NR Explained\"/>
    </mc:Choice>
  </mc:AlternateContent>
  <xr:revisionPtr revIDLastSave="0" documentId="13_ncr:1_{BFD4DDA7-2104-4373-A731-7438A4A1580C}" xr6:coauthVersionLast="47" xr6:coauthVersionMax="47" xr10:uidLastSave="{00000000-0000-0000-0000-000000000000}"/>
  <bookViews>
    <workbookView xWindow="-120" yWindow="-120" windowWidth="51840" windowHeight="21120" xr2:uid="{4280983E-7E61-4188-8724-54FCB7A61473}"/>
  </bookViews>
  <sheets>
    <sheet name="5G Bands by freqs (Jun 23)" sheetId="45" r:id="rId1"/>
    <sheet name="5G Bands by bands (Jun 23)" sheetId="42" r:id="rId2"/>
    <sheet name="5G bands sqimway (Jun 24)" sheetId="47" r:id="rId3"/>
    <sheet name="5G  bands by region" sheetId="15" r:id="rId4"/>
    <sheet name="LTE Bands by freqs (jun-23)" sheetId="38" r:id="rId5"/>
    <sheet name="LTE Bands by bands (jun-23)" sheetId="40" r:id="rId6"/>
    <sheet name="Radar Bands" sheetId="8" r:id="rId7"/>
    <sheet name="WiFi and other bands" sheetId="48" r:id="rId8"/>
    <sheet name="NATO Bands" sheetId="9" r:id="rId9"/>
    <sheet name="ISM Bands" sheetId="10" r:id="rId10"/>
    <sheet name="Channels in Spain" sheetId="25" r:id="rId11"/>
    <sheet name="ITU and Waveguide Bands" sheetId="33" r:id="rId12"/>
    <sheet name="5G Deployed 2021" sheetId="34" r:id="rId13"/>
    <sheet name="5G Deployed 2019" sheetId="20" r:id="rId14"/>
    <sheet name="Spectrum Cost" sheetId="16" r:id="rId15"/>
    <sheet name="Electromag_Spectrum" sheetId="22" r:id="rId16"/>
    <sheet name="EARFCN" sheetId="19" r:id="rId17"/>
    <sheet name="Solar radiation" sheetId="32" r:id="rId18"/>
    <sheet name="6G KPIs" sheetId="31" r:id="rId19"/>
    <sheet name="Mobile Generations" sheetId="18" r:id="rId20"/>
    <sheet name="UE Categ" sheetId="37" r:id="rId21"/>
    <sheet name="3GPP Narrowband" sheetId="11" r:id="rId22"/>
    <sheet name="5G Bands by freqs (May 22)" sheetId="36" r:id="rId23"/>
    <sheet name="5G Bands by bands (May 22)" sheetId="4" r:id="rId24"/>
    <sheet name="LTE Bands by bands (2000)" sheetId="14" r:id="rId25"/>
    <sheet name="LTE Bands by freqs (2000)" sheetId="7" r:id="rId2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8" i="16" l="1"/>
  <c r="I7" i="16"/>
  <c r="I5" i="16"/>
  <c r="I6" i="16"/>
  <c r="V60" i="45"/>
  <c r="O37" i="45"/>
  <c r="P37" i="45"/>
  <c r="T37" i="45"/>
  <c r="S31" i="42"/>
  <c r="N31" i="42"/>
  <c r="P31" i="42" s="1"/>
  <c r="O31" i="42"/>
  <c r="S78" i="42"/>
  <c r="J78" i="42"/>
  <c r="K78" i="42"/>
  <c r="L78" i="42"/>
  <c r="M78" i="42"/>
  <c r="N78" i="42"/>
  <c r="O78" i="42"/>
  <c r="P78" i="42"/>
  <c r="Q78" i="42"/>
  <c r="I78" i="42"/>
  <c r="G78" i="42"/>
  <c r="H78" i="42"/>
  <c r="E78" i="42"/>
  <c r="B78" i="42"/>
  <c r="C78" i="42"/>
  <c r="D78" i="42"/>
  <c r="A78" i="42"/>
  <c r="S68" i="42"/>
  <c r="J68" i="42"/>
  <c r="K68" i="42"/>
  <c r="L68" i="42"/>
  <c r="M68" i="42"/>
  <c r="N68" i="42"/>
  <c r="O68" i="42"/>
  <c r="P68" i="42"/>
  <c r="Q68" i="42"/>
  <c r="I68" i="42"/>
  <c r="B68" i="42"/>
  <c r="C68" i="42"/>
  <c r="D68" i="42"/>
  <c r="A68" i="42"/>
  <c r="L83" i="45"/>
  <c r="L73" i="45"/>
  <c r="M42" i="42"/>
  <c r="N83" i="45"/>
  <c r="N73" i="45"/>
  <c r="T83" i="45"/>
  <c r="K83" i="45"/>
  <c r="M83" i="45"/>
  <c r="O83" i="45"/>
  <c r="P83" i="45"/>
  <c r="Q83" i="45"/>
  <c r="R83" i="45"/>
  <c r="J83" i="45"/>
  <c r="H83" i="45"/>
  <c r="G83" i="45"/>
  <c r="E83" i="45"/>
  <c r="B83" i="45"/>
  <c r="C83" i="45"/>
  <c r="D83" i="45"/>
  <c r="A83" i="45"/>
  <c r="J73" i="45"/>
  <c r="K73" i="45"/>
  <c r="M73" i="45"/>
  <c r="O73" i="45"/>
  <c r="P73" i="45"/>
  <c r="Q73" i="45"/>
  <c r="R73" i="45"/>
  <c r="I73" i="45"/>
  <c r="B73" i="45"/>
  <c r="D73" i="45"/>
  <c r="A73" i="45"/>
  <c r="D10" i="10"/>
  <c r="D11" i="10"/>
  <c r="D12" i="10"/>
  <c r="D13" i="10"/>
  <c r="D14" i="10"/>
  <c r="D15" i="10"/>
  <c r="D9" i="10"/>
  <c r="A15" i="10"/>
  <c r="T51" i="45"/>
  <c r="P51" i="45"/>
  <c r="O51" i="45"/>
  <c r="T34" i="45"/>
  <c r="P34" i="45"/>
  <c r="O34" i="45"/>
  <c r="T31" i="45"/>
  <c r="P31" i="45"/>
  <c r="O31" i="45"/>
  <c r="T33" i="45"/>
  <c r="P33" i="45"/>
  <c r="O33" i="45"/>
  <c r="T30" i="45"/>
  <c r="P30" i="45"/>
  <c r="O30" i="45"/>
  <c r="T85" i="45"/>
  <c r="P85" i="45"/>
  <c r="O85" i="45"/>
  <c r="T84" i="45"/>
  <c r="P84" i="45"/>
  <c r="O84" i="45"/>
  <c r="I83" i="45"/>
  <c r="F83" i="45"/>
  <c r="T80" i="45"/>
  <c r="P80" i="45"/>
  <c r="O80" i="45"/>
  <c r="L80" i="45" s="1"/>
  <c r="T79" i="45"/>
  <c r="P79" i="45"/>
  <c r="O79" i="45"/>
  <c r="T76" i="45"/>
  <c r="P76" i="45"/>
  <c r="O76" i="45"/>
  <c r="T77" i="45"/>
  <c r="P77" i="45"/>
  <c r="O77" i="45"/>
  <c r="T78" i="45"/>
  <c r="P78" i="45"/>
  <c r="O78" i="45"/>
  <c r="L78" i="45" s="1"/>
  <c r="T74" i="45"/>
  <c r="P74" i="45"/>
  <c r="O74" i="45"/>
  <c r="T75" i="45"/>
  <c r="P75" i="45"/>
  <c r="O75" i="45"/>
  <c r="E72" i="45"/>
  <c r="T3" i="45"/>
  <c r="P3" i="45"/>
  <c r="O3" i="45"/>
  <c r="T70" i="45"/>
  <c r="P70" i="45"/>
  <c r="O70" i="45"/>
  <c r="T69" i="45"/>
  <c r="P69" i="45"/>
  <c r="O69" i="45"/>
  <c r="T46" i="45"/>
  <c r="P46" i="45"/>
  <c r="O46" i="45"/>
  <c r="T21" i="45"/>
  <c r="P21" i="45"/>
  <c r="O21" i="45"/>
  <c r="T36" i="45"/>
  <c r="P36" i="45"/>
  <c r="O36" i="45"/>
  <c r="T45" i="45"/>
  <c r="P45" i="45"/>
  <c r="O45" i="45"/>
  <c r="T55" i="45"/>
  <c r="P55" i="45"/>
  <c r="O55" i="45"/>
  <c r="T68" i="45"/>
  <c r="P68" i="45"/>
  <c r="O68" i="45"/>
  <c r="T53" i="45"/>
  <c r="P53" i="45"/>
  <c r="O53" i="45"/>
  <c r="T25" i="45"/>
  <c r="P25" i="45"/>
  <c r="O25" i="45"/>
  <c r="T24" i="45"/>
  <c r="P24" i="45"/>
  <c r="O24" i="45"/>
  <c r="L24" i="45" s="1"/>
  <c r="T15" i="45"/>
  <c r="P15" i="45"/>
  <c r="O15" i="45"/>
  <c r="T14" i="45"/>
  <c r="P14" i="45"/>
  <c r="O14" i="45"/>
  <c r="T59" i="45"/>
  <c r="P59" i="45"/>
  <c r="O59" i="45"/>
  <c r="T20" i="45"/>
  <c r="P20" i="45"/>
  <c r="O20" i="45"/>
  <c r="T38" i="45"/>
  <c r="P38" i="45"/>
  <c r="O38" i="45"/>
  <c r="T5" i="45"/>
  <c r="P5" i="45"/>
  <c r="O5" i="45"/>
  <c r="T47" i="45"/>
  <c r="P47" i="45"/>
  <c r="O47" i="45"/>
  <c r="T8" i="45"/>
  <c r="P8" i="45"/>
  <c r="O8" i="45"/>
  <c r="T16" i="45"/>
  <c r="P16" i="45"/>
  <c r="O16" i="45"/>
  <c r="T23" i="45"/>
  <c r="P23" i="45"/>
  <c r="O23" i="45"/>
  <c r="T41" i="45"/>
  <c r="P41" i="45"/>
  <c r="O41" i="45"/>
  <c r="T65" i="45"/>
  <c r="P65" i="45"/>
  <c r="O65" i="45"/>
  <c r="L65" i="45" s="1"/>
  <c r="T62" i="45"/>
  <c r="P62" i="45"/>
  <c r="O62" i="45"/>
  <c r="T64" i="45"/>
  <c r="P64" i="45"/>
  <c r="O64" i="45"/>
  <c r="T29" i="45"/>
  <c r="P29" i="45"/>
  <c r="O29" i="45"/>
  <c r="T32" i="45"/>
  <c r="P32" i="45"/>
  <c r="O32" i="45"/>
  <c r="T27" i="45"/>
  <c r="P27" i="45"/>
  <c r="O27" i="45"/>
  <c r="T4" i="45"/>
  <c r="P4" i="45"/>
  <c r="O4" i="45"/>
  <c r="T48" i="45"/>
  <c r="P48" i="45"/>
  <c r="O48" i="45"/>
  <c r="T12" i="45"/>
  <c r="P12" i="45"/>
  <c r="O12" i="45"/>
  <c r="L12" i="45" s="1"/>
  <c r="T39" i="45"/>
  <c r="P39" i="45"/>
  <c r="O39" i="45"/>
  <c r="T50" i="45"/>
  <c r="P50" i="45"/>
  <c r="O50" i="45"/>
  <c r="T57" i="45"/>
  <c r="P57" i="45"/>
  <c r="O57" i="45"/>
  <c r="T26" i="45"/>
  <c r="P26" i="45"/>
  <c r="O26" i="45"/>
  <c r="L26" i="45" s="1"/>
  <c r="T28" i="45"/>
  <c r="P28" i="45"/>
  <c r="O28" i="45"/>
  <c r="T63" i="45"/>
  <c r="P63" i="45"/>
  <c r="O63" i="45"/>
  <c r="T67" i="45"/>
  <c r="P67" i="45"/>
  <c r="O67" i="45"/>
  <c r="T66" i="45"/>
  <c r="P66" i="45"/>
  <c r="O66" i="45"/>
  <c r="L66" i="45" s="1"/>
  <c r="T58" i="45"/>
  <c r="P58" i="45"/>
  <c r="O58" i="45"/>
  <c r="T54" i="45"/>
  <c r="P54" i="45"/>
  <c r="O54" i="45"/>
  <c r="T44" i="45"/>
  <c r="P44" i="45"/>
  <c r="O44" i="45"/>
  <c r="T61" i="45"/>
  <c r="P61" i="45"/>
  <c r="O61" i="45"/>
  <c r="L61" i="45" s="1"/>
  <c r="T52" i="45"/>
  <c r="P52" i="45"/>
  <c r="O52" i="45"/>
  <c r="T56" i="45"/>
  <c r="P56" i="45"/>
  <c r="O56" i="45"/>
  <c r="T11" i="45"/>
  <c r="P11" i="45"/>
  <c r="O11" i="45"/>
  <c r="T7" i="45"/>
  <c r="P7" i="45"/>
  <c r="O7" i="45"/>
  <c r="T17" i="45"/>
  <c r="P17" i="45"/>
  <c r="O17" i="45"/>
  <c r="T43" i="45"/>
  <c r="P43" i="45"/>
  <c r="O43" i="45"/>
  <c r="T35" i="45"/>
  <c r="P35" i="45"/>
  <c r="O35" i="45"/>
  <c r="T13" i="45"/>
  <c r="P13" i="45"/>
  <c r="O13" i="45"/>
  <c r="L13" i="45" s="1"/>
  <c r="T18" i="45"/>
  <c r="P18" i="45"/>
  <c r="O18" i="45"/>
  <c r="T10" i="45"/>
  <c r="P10" i="45"/>
  <c r="O10" i="45"/>
  <c r="T9" i="45"/>
  <c r="P9" i="45"/>
  <c r="O9" i="45"/>
  <c r="T6" i="45"/>
  <c r="P6" i="45"/>
  <c r="O6" i="45"/>
  <c r="T22" i="45"/>
  <c r="P22" i="45"/>
  <c r="O22" i="45"/>
  <c r="T60" i="45"/>
  <c r="P60" i="45"/>
  <c r="O60" i="45"/>
  <c r="T19" i="45"/>
  <c r="P19" i="45"/>
  <c r="O19" i="45"/>
  <c r="T40" i="45"/>
  <c r="P40" i="45"/>
  <c r="O40" i="45"/>
  <c r="L40" i="45" s="1"/>
  <c r="T42" i="45"/>
  <c r="P42" i="45"/>
  <c r="O42" i="45"/>
  <c r="T49" i="45"/>
  <c r="P49" i="45"/>
  <c r="O49" i="45"/>
  <c r="N80" i="42"/>
  <c r="O80" i="42"/>
  <c r="M80" i="42" s="1"/>
  <c r="O79" i="42"/>
  <c r="N79" i="42"/>
  <c r="M79" i="42" s="1"/>
  <c r="N70" i="42"/>
  <c r="O70" i="42"/>
  <c r="N71" i="42"/>
  <c r="O71" i="42"/>
  <c r="N72" i="42"/>
  <c r="O72" i="42"/>
  <c r="N73" i="42"/>
  <c r="O73" i="42"/>
  <c r="N74" i="42"/>
  <c r="O74" i="42"/>
  <c r="N75" i="42"/>
  <c r="O75" i="42"/>
  <c r="O69" i="42"/>
  <c r="N69" i="42"/>
  <c r="P69" i="42" s="1"/>
  <c r="N62" i="42"/>
  <c r="O62" i="42"/>
  <c r="N63" i="42"/>
  <c r="O63" i="42"/>
  <c r="N64" i="42"/>
  <c r="O64" i="42"/>
  <c r="N65" i="42"/>
  <c r="O65" i="42"/>
  <c r="N52" i="42"/>
  <c r="O52" i="42"/>
  <c r="N53" i="42"/>
  <c r="O53" i="42"/>
  <c r="N54" i="42"/>
  <c r="O54" i="42"/>
  <c r="N55" i="42"/>
  <c r="O55" i="42"/>
  <c r="N56" i="42"/>
  <c r="O56" i="42"/>
  <c r="N57" i="42"/>
  <c r="O57" i="42"/>
  <c r="N58" i="42"/>
  <c r="O58" i="42"/>
  <c r="N59" i="42"/>
  <c r="O59" i="42"/>
  <c r="P59" i="42" s="1"/>
  <c r="N60" i="42"/>
  <c r="O60" i="42"/>
  <c r="N61" i="42"/>
  <c r="O61" i="42"/>
  <c r="N21" i="42"/>
  <c r="O21" i="42"/>
  <c r="N22" i="42"/>
  <c r="O22" i="42"/>
  <c r="N23" i="42"/>
  <c r="O23" i="42"/>
  <c r="N24" i="42"/>
  <c r="O24" i="42"/>
  <c r="N25" i="42"/>
  <c r="O25" i="42"/>
  <c r="N26" i="42"/>
  <c r="O26" i="42"/>
  <c r="N27" i="42"/>
  <c r="O27" i="42"/>
  <c r="N28" i="42"/>
  <c r="O28" i="42"/>
  <c r="N29" i="42"/>
  <c r="M29" i="42" s="1"/>
  <c r="O29" i="42"/>
  <c r="N30" i="42"/>
  <c r="O30" i="42"/>
  <c r="N32" i="42"/>
  <c r="O32" i="42"/>
  <c r="P32" i="42" s="1"/>
  <c r="N33" i="42"/>
  <c r="O33" i="42"/>
  <c r="N34" i="42"/>
  <c r="O34" i="42"/>
  <c r="N35" i="42"/>
  <c r="O35" i="42"/>
  <c r="N36" i="42"/>
  <c r="O36" i="42"/>
  <c r="N37" i="42"/>
  <c r="O37" i="42"/>
  <c r="N38" i="42"/>
  <c r="O38" i="42"/>
  <c r="N39" i="42"/>
  <c r="O39" i="42"/>
  <c r="N40" i="42"/>
  <c r="O40" i="42"/>
  <c r="N41" i="42"/>
  <c r="O41" i="42"/>
  <c r="N42" i="42"/>
  <c r="O42" i="42"/>
  <c r="N43" i="42"/>
  <c r="O43" i="42"/>
  <c r="N44" i="42"/>
  <c r="O44" i="42"/>
  <c r="P44" i="42" s="1"/>
  <c r="N45" i="42"/>
  <c r="O45" i="42"/>
  <c r="N46" i="42"/>
  <c r="O46" i="42"/>
  <c r="N47" i="42"/>
  <c r="O47" i="42"/>
  <c r="N48" i="42"/>
  <c r="O48" i="42"/>
  <c r="P48" i="42" s="1"/>
  <c r="N49" i="42"/>
  <c r="O49" i="42"/>
  <c r="N50" i="42"/>
  <c r="O50" i="42"/>
  <c r="N51" i="42"/>
  <c r="O51" i="42"/>
  <c r="N4" i="42"/>
  <c r="O4" i="42"/>
  <c r="N5" i="42"/>
  <c r="M5" i="42" s="1"/>
  <c r="O5" i="42"/>
  <c r="N6" i="42"/>
  <c r="O6" i="42"/>
  <c r="N7" i="42"/>
  <c r="O7" i="42"/>
  <c r="N8" i="42"/>
  <c r="O8" i="42"/>
  <c r="N9" i="42"/>
  <c r="O9" i="42"/>
  <c r="N10" i="42"/>
  <c r="O10" i="42"/>
  <c r="N11" i="42"/>
  <c r="O11" i="42"/>
  <c r="N12" i="42"/>
  <c r="O12" i="42"/>
  <c r="N13" i="42"/>
  <c r="O13" i="42"/>
  <c r="N14" i="42"/>
  <c r="O14" i="42"/>
  <c r="N15" i="42"/>
  <c r="O15" i="42"/>
  <c r="N16" i="42"/>
  <c r="O16" i="42"/>
  <c r="N17" i="42"/>
  <c r="O17" i="42"/>
  <c r="N18" i="42"/>
  <c r="O18" i="42"/>
  <c r="N19" i="42"/>
  <c r="O19" i="42"/>
  <c r="N20" i="42"/>
  <c r="O20" i="42"/>
  <c r="O3" i="42"/>
  <c r="N3" i="42"/>
  <c r="M3" i="42" s="1"/>
  <c r="N4" i="40"/>
  <c r="N14" i="40"/>
  <c r="N15" i="40"/>
  <c r="N40" i="40"/>
  <c r="N51" i="40"/>
  <c r="N29" i="38"/>
  <c r="N44" i="38"/>
  <c r="L40" i="40"/>
  <c r="M40" i="40"/>
  <c r="L41" i="40"/>
  <c r="M41" i="40"/>
  <c r="L42" i="40"/>
  <c r="M42" i="40"/>
  <c r="L43" i="40"/>
  <c r="M43" i="40"/>
  <c r="N43" i="40" s="1"/>
  <c r="L44" i="40"/>
  <c r="N44" i="40" s="1"/>
  <c r="M44" i="40"/>
  <c r="L45" i="40"/>
  <c r="N45" i="40" s="1"/>
  <c r="M45" i="40"/>
  <c r="L46" i="40"/>
  <c r="M46" i="40"/>
  <c r="N46" i="40" s="1"/>
  <c r="L47" i="40"/>
  <c r="M47" i="40"/>
  <c r="L48" i="40"/>
  <c r="M48" i="40"/>
  <c r="L49" i="40"/>
  <c r="N49" i="40" s="1"/>
  <c r="M49" i="40"/>
  <c r="L50" i="40"/>
  <c r="N50" i="40" s="1"/>
  <c r="M50" i="40"/>
  <c r="L51" i="40"/>
  <c r="M51" i="40"/>
  <c r="L52" i="40"/>
  <c r="N52" i="40" s="1"/>
  <c r="M52" i="40"/>
  <c r="L53" i="40"/>
  <c r="M53" i="40"/>
  <c r="L54" i="40"/>
  <c r="M54" i="40"/>
  <c r="L55" i="40"/>
  <c r="M55" i="40"/>
  <c r="N55" i="40" s="1"/>
  <c r="L56" i="40"/>
  <c r="N56" i="40" s="1"/>
  <c r="M56" i="40"/>
  <c r="L21" i="40"/>
  <c r="M21" i="40"/>
  <c r="L22" i="40"/>
  <c r="M22" i="40"/>
  <c r="N22" i="40" s="1"/>
  <c r="L23" i="40"/>
  <c r="M23" i="40"/>
  <c r="L24" i="40"/>
  <c r="M24" i="40"/>
  <c r="L25" i="40"/>
  <c r="M25" i="40"/>
  <c r="N25" i="40" s="1"/>
  <c r="L26" i="40"/>
  <c r="N26" i="40" s="1"/>
  <c r="M26" i="40"/>
  <c r="L27" i="40"/>
  <c r="N27" i="40" s="1"/>
  <c r="M27" i="40"/>
  <c r="L28" i="40"/>
  <c r="N28" i="40" s="1"/>
  <c r="M28" i="40"/>
  <c r="L29" i="40"/>
  <c r="M29" i="40"/>
  <c r="L30" i="40"/>
  <c r="M30" i="40"/>
  <c r="L31" i="40"/>
  <c r="M31" i="40"/>
  <c r="N31" i="40" s="1"/>
  <c r="L32" i="40"/>
  <c r="N32" i="40" s="1"/>
  <c r="M32" i="40"/>
  <c r="L33" i="40"/>
  <c r="M33" i="40"/>
  <c r="L34" i="40"/>
  <c r="M34" i="40"/>
  <c r="N34" i="40" s="1"/>
  <c r="L35" i="40"/>
  <c r="M35" i="40"/>
  <c r="L36" i="40"/>
  <c r="M36" i="40"/>
  <c r="L37" i="40"/>
  <c r="N37" i="40" s="1"/>
  <c r="M37" i="40"/>
  <c r="L38" i="40"/>
  <c r="N38" i="40" s="1"/>
  <c r="M38" i="40"/>
  <c r="L39" i="40"/>
  <c r="N39" i="40" s="1"/>
  <c r="M39" i="40"/>
  <c r="L4" i="40"/>
  <c r="M4" i="40"/>
  <c r="L5" i="40"/>
  <c r="M5" i="40"/>
  <c r="L6" i="40"/>
  <c r="M6" i="40"/>
  <c r="L7" i="40"/>
  <c r="M7" i="40"/>
  <c r="N7" i="40" s="1"/>
  <c r="L8" i="40"/>
  <c r="N8" i="40" s="1"/>
  <c r="M8" i="40"/>
  <c r="L9" i="40"/>
  <c r="M9" i="40"/>
  <c r="L10" i="40"/>
  <c r="M10" i="40"/>
  <c r="N10" i="40" s="1"/>
  <c r="L11" i="40"/>
  <c r="M11" i="40"/>
  <c r="L12" i="40"/>
  <c r="M12" i="40"/>
  <c r="L13" i="40"/>
  <c r="N13" i="40" s="1"/>
  <c r="M13" i="40"/>
  <c r="L14" i="40"/>
  <c r="M14" i="40"/>
  <c r="L15" i="40"/>
  <c r="M15" i="40"/>
  <c r="L16" i="40"/>
  <c r="N16" i="40" s="1"/>
  <c r="M16" i="40"/>
  <c r="L17" i="40"/>
  <c r="M17" i="40"/>
  <c r="L18" i="40"/>
  <c r="M18" i="40"/>
  <c r="L19" i="40"/>
  <c r="M19" i="40"/>
  <c r="N19" i="40" s="1"/>
  <c r="L20" i="40"/>
  <c r="N20" i="40" s="1"/>
  <c r="M20" i="40"/>
  <c r="M3" i="40"/>
  <c r="L3" i="40"/>
  <c r="L4" i="38"/>
  <c r="M4" i="38"/>
  <c r="L5" i="38"/>
  <c r="M5" i="38"/>
  <c r="N5" i="38" s="1"/>
  <c r="L6" i="38"/>
  <c r="N6" i="38" s="1"/>
  <c r="M6" i="38"/>
  <c r="L7" i="38"/>
  <c r="N7" i="38" s="1"/>
  <c r="M7" i="38"/>
  <c r="L8" i="38"/>
  <c r="N8" i="38" s="1"/>
  <c r="M8" i="38"/>
  <c r="L9" i="38"/>
  <c r="M9" i="38"/>
  <c r="L10" i="38"/>
  <c r="M10" i="38"/>
  <c r="L11" i="38"/>
  <c r="N11" i="38" s="1"/>
  <c r="M11" i="38"/>
  <c r="L12" i="38"/>
  <c r="N12" i="38" s="1"/>
  <c r="M12" i="38"/>
  <c r="L13" i="38"/>
  <c r="N13" i="38" s="1"/>
  <c r="M13" i="38"/>
  <c r="L14" i="38"/>
  <c r="N14" i="38" s="1"/>
  <c r="M14" i="38"/>
  <c r="L15" i="38"/>
  <c r="N15" i="38" s="1"/>
  <c r="M15" i="38"/>
  <c r="L16" i="38"/>
  <c r="M16" i="38"/>
  <c r="L17" i="38"/>
  <c r="N17" i="38" s="1"/>
  <c r="M17" i="38"/>
  <c r="L18" i="38"/>
  <c r="N18" i="38" s="1"/>
  <c r="M18" i="38"/>
  <c r="L19" i="38"/>
  <c r="N19" i="38" s="1"/>
  <c r="M19" i="38"/>
  <c r="L20" i="38"/>
  <c r="N20" i="38" s="1"/>
  <c r="M20" i="38"/>
  <c r="L21" i="38"/>
  <c r="M21" i="38"/>
  <c r="L22" i="38"/>
  <c r="M22" i="38"/>
  <c r="L23" i="38"/>
  <c r="M23" i="38"/>
  <c r="N23" i="38" s="1"/>
  <c r="L24" i="38"/>
  <c r="N24" i="38" s="1"/>
  <c r="M24" i="38"/>
  <c r="L25" i="38"/>
  <c r="N25" i="38" s="1"/>
  <c r="M25" i="38"/>
  <c r="L26" i="38"/>
  <c r="N26" i="38" s="1"/>
  <c r="M26" i="38"/>
  <c r="L27" i="38"/>
  <c r="N27" i="38" s="1"/>
  <c r="M27" i="38"/>
  <c r="L28" i="38"/>
  <c r="M28" i="38"/>
  <c r="L29" i="38"/>
  <c r="M29" i="38"/>
  <c r="L30" i="38"/>
  <c r="N30" i="38" s="1"/>
  <c r="M30" i="38"/>
  <c r="L31" i="38"/>
  <c r="N31" i="38" s="1"/>
  <c r="M31" i="38"/>
  <c r="L32" i="38"/>
  <c r="N32" i="38" s="1"/>
  <c r="M32" i="38"/>
  <c r="L33" i="38"/>
  <c r="M33" i="38"/>
  <c r="L34" i="38"/>
  <c r="M34" i="38"/>
  <c r="L35" i="38"/>
  <c r="N35" i="38" s="1"/>
  <c r="M35" i="38"/>
  <c r="L36" i="38"/>
  <c r="N36" i="38" s="1"/>
  <c r="M36" i="38"/>
  <c r="L37" i="38"/>
  <c r="N37" i="38" s="1"/>
  <c r="M37" i="38"/>
  <c r="L38" i="38"/>
  <c r="N38" i="38" s="1"/>
  <c r="M38" i="38"/>
  <c r="L39" i="38"/>
  <c r="N39" i="38" s="1"/>
  <c r="M39" i="38"/>
  <c r="L40" i="38"/>
  <c r="M40" i="38"/>
  <c r="L41" i="38"/>
  <c r="N41" i="38" s="1"/>
  <c r="M41" i="38"/>
  <c r="L42" i="38"/>
  <c r="N42" i="38" s="1"/>
  <c r="M42" i="38"/>
  <c r="L43" i="38"/>
  <c r="N43" i="38" s="1"/>
  <c r="M43" i="38"/>
  <c r="L44" i="38"/>
  <c r="M44" i="38"/>
  <c r="L45" i="38"/>
  <c r="M45" i="38"/>
  <c r="L46" i="38"/>
  <c r="M46" i="38"/>
  <c r="L47" i="38"/>
  <c r="N47" i="38" s="1"/>
  <c r="M47" i="38"/>
  <c r="L48" i="38"/>
  <c r="N48" i="38" s="1"/>
  <c r="M48" i="38"/>
  <c r="L49" i="38"/>
  <c r="N49" i="38" s="1"/>
  <c r="M49" i="38"/>
  <c r="L50" i="38"/>
  <c r="N50" i="38" s="1"/>
  <c r="M50" i="38"/>
  <c r="L51" i="38"/>
  <c r="N51" i="38" s="1"/>
  <c r="M51" i="38"/>
  <c r="L52" i="38"/>
  <c r="M52" i="38"/>
  <c r="L53" i="38"/>
  <c r="M53" i="38"/>
  <c r="N53" i="38" s="1"/>
  <c r="L54" i="38"/>
  <c r="N54" i="38" s="1"/>
  <c r="M54" i="38"/>
  <c r="L55" i="38"/>
  <c r="N55" i="38" s="1"/>
  <c r="M55" i="38"/>
  <c r="L56" i="38"/>
  <c r="N56" i="38" s="1"/>
  <c r="M56" i="38"/>
  <c r="L3" i="38"/>
  <c r="M3" i="38"/>
  <c r="S80" i="42"/>
  <c r="S79" i="42"/>
  <c r="F78" i="42"/>
  <c r="S75" i="42"/>
  <c r="S65" i="42"/>
  <c r="S64" i="42"/>
  <c r="S61" i="42"/>
  <c r="S33" i="42"/>
  <c r="S74" i="42"/>
  <c r="S73" i="42"/>
  <c r="S72" i="42"/>
  <c r="S71" i="42"/>
  <c r="S70" i="42"/>
  <c r="S69" i="42"/>
  <c r="E67" i="42"/>
  <c r="S63" i="42"/>
  <c r="S62" i="42"/>
  <c r="S60" i="42"/>
  <c r="S59" i="42"/>
  <c r="S58" i="42"/>
  <c r="S57" i="42"/>
  <c r="S56" i="42"/>
  <c r="S55" i="42"/>
  <c r="S54" i="42"/>
  <c r="S53" i="42"/>
  <c r="S52" i="42"/>
  <c r="S51" i="42"/>
  <c r="S50" i="42"/>
  <c r="S49" i="42"/>
  <c r="S48" i="42"/>
  <c r="S47" i="42"/>
  <c r="S46" i="42"/>
  <c r="S45" i="42"/>
  <c r="S44" i="42"/>
  <c r="S43" i="42"/>
  <c r="S42" i="42"/>
  <c r="S41" i="42"/>
  <c r="S40" i="42"/>
  <c r="S39" i="42"/>
  <c r="S38" i="42"/>
  <c r="S37" i="42"/>
  <c r="S36" i="42"/>
  <c r="S35" i="42"/>
  <c r="S34" i="42"/>
  <c r="S32" i="42"/>
  <c r="S30" i="42"/>
  <c r="S29" i="42"/>
  <c r="S28" i="42"/>
  <c r="S27" i="42"/>
  <c r="S26" i="42"/>
  <c r="S25" i="42"/>
  <c r="S24" i="42"/>
  <c r="S23" i="42"/>
  <c r="S22" i="42"/>
  <c r="S21" i="42"/>
  <c r="S20" i="42"/>
  <c r="S19" i="42"/>
  <c r="S18" i="42"/>
  <c r="S17" i="42"/>
  <c r="S16" i="42"/>
  <c r="S15" i="42"/>
  <c r="S14" i="42"/>
  <c r="S13" i="42"/>
  <c r="S12" i="42"/>
  <c r="S11" i="42"/>
  <c r="S10" i="42"/>
  <c r="S9" i="42"/>
  <c r="S8" i="42"/>
  <c r="S7" i="42"/>
  <c r="S6" i="42"/>
  <c r="S5" i="42"/>
  <c r="S4" i="42"/>
  <c r="S3" i="42"/>
  <c r="Q9" i="40"/>
  <c r="Q10" i="40"/>
  <c r="Q11" i="40"/>
  <c r="Q12" i="40"/>
  <c r="Q13" i="40"/>
  <c r="Q14" i="40"/>
  <c r="Q15" i="40"/>
  <c r="Q16" i="40"/>
  <c r="Q17" i="40"/>
  <c r="Q18" i="40"/>
  <c r="Q19" i="40"/>
  <c r="Q20" i="40"/>
  <c r="Q21" i="40"/>
  <c r="Q22" i="40"/>
  <c r="Q23" i="40"/>
  <c r="Q24" i="40"/>
  <c r="Q25" i="40"/>
  <c r="Q26" i="40"/>
  <c r="Q27" i="40"/>
  <c r="Q28" i="40"/>
  <c r="Q29" i="40"/>
  <c r="Q30" i="40"/>
  <c r="Q31" i="40"/>
  <c r="Q32" i="40"/>
  <c r="Q33" i="40"/>
  <c r="Q34" i="40"/>
  <c r="Q35" i="40"/>
  <c r="Q36" i="40"/>
  <c r="Q37" i="40"/>
  <c r="Q38" i="40"/>
  <c r="Q39" i="40"/>
  <c r="Q40" i="40"/>
  <c r="Q41" i="40"/>
  <c r="Q42" i="40"/>
  <c r="Q43" i="40"/>
  <c r="Q44" i="40"/>
  <c r="Q45" i="40"/>
  <c r="Q46" i="40"/>
  <c r="Q47" i="40"/>
  <c r="Q48" i="40"/>
  <c r="Q49" i="40"/>
  <c r="Q50" i="40"/>
  <c r="Q51" i="40"/>
  <c r="Q52" i="40"/>
  <c r="Q53" i="40"/>
  <c r="Q54" i="40"/>
  <c r="Q55" i="40"/>
  <c r="Q56" i="40"/>
  <c r="Q8" i="40"/>
  <c r="Q7" i="40"/>
  <c r="Q6" i="40"/>
  <c r="Q5" i="40"/>
  <c r="Q4" i="40"/>
  <c r="Q3" i="40"/>
  <c r="Q23" i="38"/>
  <c r="Q24" i="38"/>
  <c r="Q25" i="38"/>
  <c r="Q26" i="38"/>
  <c r="Q27" i="38"/>
  <c r="Q28" i="38"/>
  <c r="Q29" i="38"/>
  <c r="Q30" i="38"/>
  <c r="Q31" i="38"/>
  <c r="Q32" i="38"/>
  <c r="Q33" i="38"/>
  <c r="Q34" i="38"/>
  <c r="Q35" i="38"/>
  <c r="Q36" i="38"/>
  <c r="Q37" i="38"/>
  <c r="Q38" i="38"/>
  <c r="Q39" i="38"/>
  <c r="Q40" i="38"/>
  <c r="Q41" i="38"/>
  <c r="Q42" i="38"/>
  <c r="Q43" i="38"/>
  <c r="Q44" i="38"/>
  <c r="Q45" i="38"/>
  <c r="Q46" i="38"/>
  <c r="Q47" i="38"/>
  <c r="Q48" i="38"/>
  <c r="Q49" i="38"/>
  <c r="Q50" i="38"/>
  <c r="Q51" i="38"/>
  <c r="Q52" i="38"/>
  <c r="Q53" i="38"/>
  <c r="Q54" i="38"/>
  <c r="Q55" i="38"/>
  <c r="Q56" i="38"/>
  <c r="Q4" i="38"/>
  <c r="Q5" i="38"/>
  <c r="Q6" i="38"/>
  <c r="Q7" i="38"/>
  <c r="Q8" i="38"/>
  <c r="Q9" i="38"/>
  <c r="Q10" i="38"/>
  <c r="Q11" i="38"/>
  <c r="Q12" i="38"/>
  <c r="Q13" i="38"/>
  <c r="Q14" i="38"/>
  <c r="Q15" i="38"/>
  <c r="Q16" i="38"/>
  <c r="Q17" i="38"/>
  <c r="Q18" i="38"/>
  <c r="Q19" i="38"/>
  <c r="Q20" i="38"/>
  <c r="Q21" i="38"/>
  <c r="Q22" i="38"/>
  <c r="Q3" i="38"/>
  <c r="Q32" i="4"/>
  <c r="Q80" i="36"/>
  <c r="Q79" i="36"/>
  <c r="L80" i="36"/>
  <c r="M80" i="36"/>
  <c r="M79" i="36"/>
  <c r="L79" i="36"/>
  <c r="Q51" i="4"/>
  <c r="M45" i="4"/>
  <c r="L45" i="4"/>
  <c r="L16" i="7"/>
  <c r="M13" i="36"/>
  <c r="M14" i="36"/>
  <c r="M21" i="36"/>
  <c r="M22" i="36"/>
  <c r="Q28" i="36"/>
  <c r="M28" i="36"/>
  <c r="L28" i="36"/>
  <c r="Q27" i="36"/>
  <c r="M27" i="36"/>
  <c r="L27" i="36"/>
  <c r="Q26" i="36"/>
  <c r="M26" i="36"/>
  <c r="L26" i="36"/>
  <c r="Q25" i="36"/>
  <c r="M25" i="36"/>
  <c r="L25" i="36"/>
  <c r="Q49" i="36"/>
  <c r="M49" i="36"/>
  <c r="L49" i="36"/>
  <c r="Q75" i="36"/>
  <c r="L75" i="36"/>
  <c r="N75" i="36" s="1"/>
  <c r="Q74" i="36"/>
  <c r="L74" i="36"/>
  <c r="N74" i="36" s="1"/>
  <c r="Q73" i="36"/>
  <c r="L73" i="36"/>
  <c r="N73" i="36" s="1"/>
  <c r="Q72" i="36"/>
  <c r="L72" i="36"/>
  <c r="N72" i="36" s="1"/>
  <c r="Q71" i="36"/>
  <c r="L71" i="36"/>
  <c r="N71" i="36" s="1"/>
  <c r="Q70" i="36"/>
  <c r="L70" i="36"/>
  <c r="O70" i="36" s="1"/>
  <c r="O69" i="36"/>
  <c r="N69" i="36"/>
  <c r="M69" i="36"/>
  <c r="L69" i="36"/>
  <c r="K69" i="36"/>
  <c r="J69" i="36"/>
  <c r="I69" i="36"/>
  <c r="D69" i="36"/>
  <c r="B69" i="36"/>
  <c r="A69" i="36"/>
  <c r="Q66" i="36"/>
  <c r="L66" i="36"/>
  <c r="N66" i="36" s="1"/>
  <c r="Q42" i="36"/>
  <c r="L42" i="36"/>
  <c r="N42" i="36" s="1"/>
  <c r="Q34" i="36"/>
  <c r="M34" i="36"/>
  <c r="L34" i="36"/>
  <c r="Q43" i="36"/>
  <c r="M43" i="36"/>
  <c r="L43" i="36"/>
  <c r="Q53" i="36"/>
  <c r="M53" i="36"/>
  <c r="L53" i="36"/>
  <c r="Q65" i="36"/>
  <c r="L65" i="36"/>
  <c r="N65" i="36" s="1"/>
  <c r="Q50" i="36"/>
  <c r="M50" i="36"/>
  <c r="L50" i="36"/>
  <c r="Q22" i="36"/>
  <c r="L22" i="36"/>
  <c r="Q21" i="36"/>
  <c r="L21" i="36"/>
  <c r="Q14" i="36"/>
  <c r="L14" i="36"/>
  <c r="Q13" i="36"/>
  <c r="L13" i="36"/>
  <c r="Q56" i="36"/>
  <c r="L56" i="36"/>
  <c r="N56" i="36" s="1"/>
  <c r="Q19" i="36"/>
  <c r="M19" i="36"/>
  <c r="L19" i="36"/>
  <c r="Q36" i="36"/>
  <c r="M36" i="36"/>
  <c r="L36" i="36"/>
  <c r="Q5" i="36"/>
  <c r="M5" i="36"/>
  <c r="L5" i="36"/>
  <c r="Q44" i="36"/>
  <c r="M44" i="36"/>
  <c r="L44" i="36"/>
  <c r="Q11" i="36"/>
  <c r="M11" i="36"/>
  <c r="L11" i="36"/>
  <c r="Q15" i="36"/>
  <c r="M15" i="36"/>
  <c r="L15" i="36"/>
  <c r="Q23" i="36"/>
  <c r="M23" i="36"/>
  <c r="L23" i="36"/>
  <c r="Q38" i="36"/>
  <c r="M38" i="36"/>
  <c r="L38" i="36"/>
  <c r="Q62" i="36"/>
  <c r="L62" i="36"/>
  <c r="N62" i="36" s="1"/>
  <c r="Q59" i="36"/>
  <c r="L59" i="36"/>
  <c r="N59" i="36" s="1"/>
  <c r="Q61" i="36"/>
  <c r="L61" i="36"/>
  <c r="N61" i="36" s="1"/>
  <c r="Q31" i="36"/>
  <c r="M31" i="36"/>
  <c r="L31" i="36"/>
  <c r="Q32" i="36"/>
  <c r="M32" i="36"/>
  <c r="L32" i="36"/>
  <c r="Q29" i="36"/>
  <c r="M29" i="36"/>
  <c r="L29" i="36"/>
  <c r="Q3" i="36"/>
  <c r="M3" i="36"/>
  <c r="L3" i="36"/>
  <c r="N3" i="36" s="1"/>
  <c r="Q45" i="36"/>
  <c r="M45" i="36"/>
  <c r="L45" i="36"/>
  <c r="Q10" i="36"/>
  <c r="M10" i="36"/>
  <c r="L10" i="36"/>
  <c r="Q35" i="36"/>
  <c r="M35" i="36"/>
  <c r="L35" i="36"/>
  <c r="Q46" i="36"/>
  <c r="M46" i="36"/>
  <c r="L46" i="36"/>
  <c r="Q54" i="36"/>
  <c r="L54" i="36"/>
  <c r="N54" i="36" s="1"/>
  <c r="Q24" i="36"/>
  <c r="L24" i="36"/>
  <c r="N24" i="36" s="1"/>
  <c r="Q30" i="36"/>
  <c r="L30" i="36"/>
  <c r="N30" i="36" s="1"/>
  <c r="Q60" i="36"/>
  <c r="L60" i="36"/>
  <c r="N60" i="36" s="1"/>
  <c r="Q64" i="36"/>
  <c r="L64" i="36"/>
  <c r="N64" i="36" s="1"/>
  <c r="Q63" i="36"/>
  <c r="L63" i="36"/>
  <c r="N63" i="36" s="1"/>
  <c r="Q55" i="36"/>
  <c r="L55" i="36"/>
  <c r="N55" i="36" s="1"/>
  <c r="Q51" i="36"/>
  <c r="L51" i="36"/>
  <c r="N51" i="36" s="1"/>
  <c r="Q41" i="36"/>
  <c r="L41" i="36"/>
  <c r="N41" i="36" s="1"/>
  <c r="Q58" i="36"/>
  <c r="L58" i="36"/>
  <c r="N58" i="36" s="1"/>
  <c r="Q48" i="36"/>
  <c r="L48" i="36"/>
  <c r="N48" i="36" s="1"/>
  <c r="Q52" i="36"/>
  <c r="M52" i="36"/>
  <c r="L52" i="36"/>
  <c r="Q9" i="36"/>
  <c r="M9" i="36"/>
  <c r="L9" i="36"/>
  <c r="Q6" i="36"/>
  <c r="M6" i="36"/>
  <c r="L6" i="36"/>
  <c r="Q16" i="36"/>
  <c r="M16" i="36"/>
  <c r="L16" i="36"/>
  <c r="Q39" i="36"/>
  <c r="M39" i="36"/>
  <c r="L39" i="36"/>
  <c r="Q33" i="36"/>
  <c r="M33" i="36"/>
  <c r="L33" i="36"/>
  <c r="Q12" i="36"/>
  <c r="M12" i="36"/>
  <c r="L12" i="36"/>
  <c r="Q17" i="36"/>
  <c r="M17" i="36"/>
  <c r="L17" i="36"/>
  <c r="Q8" i="36"/>
  <c r="M8" i="36"/>
  <c r="L8" i="36"/>
  <c r="Q7" i="36"/>
  <c r="M7" i="36"/>
  <c r="L7" i="36"/>
  <c r="Q4" i="36"/>
  <c r="M4" i="36"/>
  <c r="L4" i="36"/>
  <c r="Q20" i="36"/>
  <c r="M20" i="36"/>
  <c r="L20" i="36"/>
  <c r="Q57" i="36"/>
  <c r="M57" i="36"/>
  <c r="L57" i="36"/>
  <c r="Q18" i="36"/>
  <c r="M18" i="36"/>
  <c r="L18" i="36"/>
  <c r="Q37" i="36"/>
  <c r="M37" i="36"/>
  <c r="L37" i="36"/>
  <c r="Q40" i="36"/>
  <c r="M40" i="36"/>
  <c r="L40" i="36"/>
  <c r="Q47" i="36"/>
  <c r="M47" i="36"/>
  <c r="L47" i="36"/>
  <c r="M11" i="42" l="1"/>
  <c r="M19" i="42"/>
  <c r="M47" i="42"/>
  <c r="M35" i="42"/>
  <c r="M22" i="42"/>
  <c r="P36" i="42"/>
  <c r="M41" i="42"/>
  <c r="M28" i="42"/>
  <c r="M10" i="42"/>
  <c r="M21" i="42"/>
  <c r="M45" i="42"/>
  <c r="P61" i="42"/>
  <c r="M72" i="42"/>
  <c r="M20" i="42"/>
  <c r="M14" i="42"/>
  <c r="P8" i="42"/>
  <c r="M50" i="42"/>
  <c r="M44" i="42"/>
  <c r="M38" i="42"/>
  <c r="M32" i="42"/>
  <c r="M25" i="42"/>
  <c r="M60" i="42"/>
  <c r="M54" i="42"/>
  <c r="M62" i="42"/>
  <c r="M71" i="42"/>
  <c r="M16" i="42"/>
  <c r="M4" i="42"/>
  <c r="M46" i="42"/>
  <c r="M34" i="42"/>
  <c r="M56" i="42"/>
  <c r="M64" i="42"/>
  <c r="M73" i="42"/>
  <c r="P15" i="42"/>
  <c r="M9" i="42"/>
  <c r="M51" i="42"/>
  <c r="M39" i="42"/>
  <c r="M33" i="42"/>
  <c r="M55" i="42"/>
  <c r="P13" i="42"/>
  <c r="P7" i="42"/>
  <c r="M43" i="42"/>
  <c r="M37" i="42"/>
  <c r="M24" i="42"/>
  <c r="M59" i="42"/>
  <c r="M70" i="42"/>
  <c r="M17" i="42"/>
  <c r="P12" i="42"/>
  <c r="M6" i="42"/>
  <c r="M48" i="42"/>
  <c r="M36" i="42"/>
  <c r="M23" i="42"/>
  <c r="M58" i="42"/>
  <c r="M52" i="42"/>
  <c r="M75" i="42"/>
  <c r="M40" i="42"/>
  <c r="M26" i="42"/>
  <c r="M30" i="42"/>
  <c r="M27" i="42"/>
  <c r="M63" i="42"/>
  <c r="M49" i="42"/>
  <c r="M53" i="42"/>
  <c r="P16" i="42"/>
  <c r="P57" i="42"/>
  <c r="M74" i="42"/>
  <c r="N6" i="40"/>
  <c r="N36" i="40"/>
  <c r="N30" i="40"/>
  <c r="N24" i="40"/>
  <c r="N54" i="40"/>
  <c r="N48" i="40"/>
  <c r="N42" i="40"/>
  <c r="N12" i="40"/>
  <c r="N17" i="40"/>
  <c r="N11" i="40"/>
  <c r="N5" i="40"/>
  <c r="N35" i="40"/>
  <c r="N29" i="40"/>
  <c r="N23" i="40"/>
  <c r="N53" i="40"/>
  <c r="N47" i="40"/>
  <c r="N41" i="40"/>
  <c r="N18" i="40"/>
  <c r="N9" i="40"/>
  <c r="N3" i="40"/>
  <c r="N33" i="40"/>
  <c r="N21" i="40"/>
  <c r="N52" i="38"/>
  <c r="N46" i="38"/>
  <c r="N40" i="38"/>
  <c r="N34" i="38"/>
  <c r="N28" i="38"/>
  <c r="N22" i="38"/>
  <c r="N16" i="38"/>
  <c r="N10" i="38"/>
  <c r="N4" i="38"/>
  <c r="N3" i="38"/>
  <c r="N45" i="38"/>
  <c r="N33" i="38"/>
  <c r="N21" i="38"/>
  <c r="N9" i="38"/>
  <c r="L35" i="45"/>
  <c r="L11" i="45"/>
  <c r="L48" i="45"/>
  <c r="L29" i="45"/>
  <c r="L41" i="45"/>
  <c r="L25" i="45"/>
  <c r="L85" i="45"/>
  <c r="L74" i="45"/>
  <c r="L79" i="45"/>
  <c r="L75" i="45"/>
  <c r="L76" i="45"/>
  <c r="L17" i="45"/>
  <c r="L52" i="45"/>
  <c r="Q37" i="45"/>
  <c r="L42" i="45"/>
  <c r="L28" i="45"/>
  <c r="L27" i="45"/>
  <c r="L16" i="45"/>
  <c r="L15" i="45"/>
  <c r="L77" i="45"/>
  <c r="L22" i="45"/>
  <c r="L18" i="45"/>
  <c r="L58" i="45"/>
  <c r="L39" i="45"/>
  <c r="L62" i="45"/>
  <c r="L38" i="45"/>
  <c r="L68" i="45"/>
  <c r="L21" i="45"/>
  <c r="L3" i="45"/>
  <c r="L33" i="45"/>
  <c r="L6" i="45"/>
  <c r="L7" i="45"/>
  <c r="L32" i="45"/>
  <c r="L8" i="45"/>
  <c r="L20" i="45"/>
  <c r="L55" i="45"/>
  <c r="L46" i="45"/>
  <c r="L84" i="45"/>
  <c r="L31" i="45"/>
  <c r="L19" i="45"/>
  <c r="L9" i="45"/>
  <c r="L44" i="45"/>
  <c r="L67" i="45"/>
  <c r="L57" i="45"/>
  <c r="L47" i="45"/>
  <c r="L59" i="45"/>
  <c r="L45" i="45"/>
  <c r="L69" i="45"/>
  <c r="L34" i="45"/>
  <c r="L37" i="45"/>
  <c r="L49" i="45"/>
  <c r="L60" i="45"/>
  <c r="L10" i="45"/>
  <c r="L43" i="45"/>
  <c r="L56" i="45"/>
  <c r="L54" i="45"/>
  <c r="L63" i="45"/>
  <c r="L50" i="45"/>
  <c r="L4" i="45"/>
  <c r="L64" i="45"/>
  <c r="L23" i="45"/>
  <c r="L5" i="45"/>
  <c r="L14" i="45"/>
  <c r="L53" i="45"/>
  <c r="L36" i="45"/>
  <c r="L70" i="45"/>
  <c r="L30" i="45"/>
  <c r="L51" i="45"/>
  <c r="P3" i="42"/>
  <c r="P10" i="42"/>
  <c r="M13" i="42"/>
  <c r="M61" i="42"/>
  <c r="M12" i="42"/>
  <c r="P37" i="42"/>
  <c r="P74" i="42"/>
  <c r="P65" i="42"/>
  <c r="P14" i="42"/>
  <c r="M57" i="42"/>
  <c r="M8" i="42"/>
  <c r="P72" i="42"/>
  <c r="M7" i="42"/>
  <c r="P18" i="42"/>
  <c r="P54" i="42"/>
  <c r="P62" i="42"/>
  <c r="P71" i="42"/>
  <c r="M18" i="42"/>
  <c r="M65" i="42"/>
  <c r="M15" i="42"/>
  <c r="M69" i="42"/>
  <c r="P64" i="42"/>
  <c r="P49" i="42"/>
  <c r="P47" i="42"/>
  <c r="P33" i="42"/>
  <c r="P26" i="42"/>
  <c r="P56" i="42"/>
  <c r="P73" i="42"/>
  <c r="P17" i="42"/>
  <c r="P63" i="42"/>
  <c r="P20" i="42"/>
  <c r="P11" i="42"/>
  <c r="P53" i="42"/>
  <c r="P70" i="42"/>
  <c r="P28" i="42"/>
  <c r="P75" i="42"/>
  <c r="P22" i="42"/>
  <c r="P51" i="42"/>
  <c r="P45" i="42"/>
  <c r="Q51" i="45"/>
  <c r="Q34" i="45"/>
  <c r="Q80" i="45"/>
  <c r="Q78" i="45"/>
  <c r="Q76" i="45"/>
  <c r="Q79" i="45"/>
  <c r="Q75" i="45"/>
  <c r="Q77" i="45"/>
  <c r="Q74" i="45"/>
  <c r="R74" i="45" s="1"/>
  <c r="P4" i="42"/>
  <c r="P52" i="42"/>
  <c r="P5" i="42"/>
  <c r="P42" i="42"/>
  <c r="P38" i="42"/>
  <c r="P35" i="42"/>
  <c r="P30" i="42"/>
  <c r="P60" i="42"/>
  <c r="P34" i="42"/>
  <c r="P29" i="42"/>
  <c r="P19" i="42"/>
  <c r="P40" i="42"/>
  <c r="P25" i="42"/>
  <c r="P21" i="42"/>
  <c r="P55" i="42"/>
  <c r="P79" i="42"/>
  <c r="P41" i="42"/>
  <c r="P24" i="42"/>
  <c r="P58" i="42"/>
  <c r="P80" i="42"/>
  <c r="P9" i="42"/>
  <c r="P6" i="42"/>
  <c r="P50" i="42"/>
  <c r="P46" i="42"/>
  <c r="P43" i="42"/>
  <c r="P39" i="42"/>
  <c r="P27" i="42"/>
  <c r="P23" i="42"/>
  <c r="Q56" i="45"/>
  <c r="Q63" i="45"/>
  <c r="Q23" i="45"/>
  <c r="Q14" i="45"/>
  <c r="Q50" i="45"/>
  <c r="Q31" i="45"/>
  <c r="Q30" i="45"/>
  <c r="Q6" i="45"/>
  <c r="Q7" i="45"/>
  <c r="Q66" i="45"/>
  <c r="Q12" i="45"/>
  <c r="Q33" i="45"/>
  <c r="Q35" i="45"/>
  <c r="Q84" i="45"/>
  <c r="Q61" i="45"/>
  <c r="Q47" i="45"/>
  <c r="Q49" i="45"/>
  <c r="Q54" i="45"/>
  <c r="Q32" i="45"/>
  <c r="Q24" i="45"/>
  <c r="Q46" i="45"/>
  <c r="Q22" i="45"/>
  <c r="Q58" i="45"/>
  <c r="Q39" i="45"/>
  <c r="Q62" i="45"/>
  <c r="Q38" i="45"/>
  <c r="Q3" i="45"/>
  <c r="Q43" i="45"/>
  <c r="Q40" i="45"/>
  <c r="Q13" i="45"/>
  <c r="Q26" i="45"/>
  <c r="Q64" i="45"/>
  <c r="Q5" i="45"/>
  <c r="Q15" i="45"/>
  <c r="Q53" i="45"/>
  <c r="Q70" i="45"/>
  <c r="Q4" i="45"/>
  <c r="Q42" i="45"/>
  <c r="Q52" i="45"/>
  <c r="Q36" i="45"/>
  <c r="Q85" i="45"/>
  <c r="Q20" i="45"/>
  <c r="Q69" i="45"/>
  <c r="Q10" i="45"/>
  <c r="Q17" i="45"/>
  <c r="Q27" i="45"/>
  <c r="Q65" i="45"/>
  <c r="Q68" i="45"/>
  <c r="Q60" i="45"/>
  <c r="Q57" i="45"/>
  <c r="Q8" i="45"/>
  <c r="Q55" i="45"/>
  <c r="Q11" i="45"/>
  <c r="Q48" i="45"/>
  <c r="Q59" i="45"/>
  <c r="Q18" i="45"/>
  <c r="Q28" i="45"/>
  <c r="Q16" i="45"/>
  <c r="Q21" i="45"/>
  <c r="Q9" i="45"/>
  <c r="Q67" i="45"/>
  <c r="Q41" i="45"/>
  <c r="Q45" i="45"/>
  <c r="Q19" i="45"/>
  <c r="Q44" i="45"/>
  <c r="Q29" i="45"/>
  <c r="Q25" i="45"/>
  <c r="Q69" i="42"/>
  <c r="N79" i="36"/>
  <c r="N80" i="36"/>
  <c r="N45" i="4"/>
  <c r="N28" i="36"/>
  <c r="N27" i="36"/>
  <c r="N26" i="36"/>
  <c r="N31" i="36"/>
  <c r="N25" i="36"/>
  <c r="N49" i="36"/>
  <c r="N46" i="36"/>
  <c r="N40" i="36"/>
  <c r="N32" i="36"/>
  <c r="N44" i="36"/>
  <c r="N14" i="36"/>
  <c r="N20" i="36"/>
  <c r="N16" i="36"/>
  <c r="N5" i="36"/>
  <c r="N38" i="36"/>
  <c r="N11" i="36"/>
  <c r="N23" i="36"/>
  <c r="N53" i="36"/>
  <c r="N57" i="36"/>
  <c r="N7" i="36"/>
  <c r="N9" i="36"/>
  <c r="N4" i="36"/>
  <c r="N17" i="36"/>
  <c r="N13" i="36"/>
  <c r="N21" i="36"/>
  <c r="N12" i="36"/>
  <c r="N8" i="36"/>
  <c r="N10" i="36"/>
  <c r="N50" i="36"/>
  <c r="N18" i="36"/>
  <c r="N43" i="36"/>
  <c r="N35" i="36"/>
  <c r="N37" i="36"/>
  <c r="N39" i="36"/>
  <c r="N36" i="36"/>
  <c r="N22" i="36"/>
  <c r="N29" i="36"/>
  <c r="N15" i="36"/>
  <c r="N19" i="36"/>
  <c r="N34" i="36"/>
  <c r="N6" i="36"/>
  <c r="N33" i="36"/>
  <c r="N52" i="36"/>
  <c r="N45" i="36"/>
  <c r="O71" i="36"/>
  <c r="N70" i="36"/>
  <c r="N47" i="36"/>
  <c r="Q66" i="4"/>
  <c r="Q67" i="4"/>
  <c r="Q68" i="4"/>
  <c r="Q69" i="4"/>
  <c r="Q70" i="4"/>
  <c r="Q65" i="4"/>
  <c r="L61" i="4"/>
  <c r="N61" i="4" s="1"/>
  <c r="L60" i="4"/>
  <c r="N60" i="4" s="1"/>
  <c r="L56" i="4"/>
  <c r="N56" i="4" s="1"/>
  <c r="L50" i="4"/>
  <c r="L40" i="4"/>
  <c r="N40" i="4" s="1"/>
  <c r="L41" i="4"/>
  <c r="L27" i="4"/>
  <c r="N27" i="4" s="1"/>
  <c r="L28" i="4"/>
  <c r="L29" i="4"/>
  <c r="N29" i="4" s="1"/>
  <c r="L30" i="4"/>
  <c r="L21" i="4"/>
  <c r="N21" i="4" s="1"/>
  <c r="L22" i="4"/>
  <c r="L23" i="4"/>
  <c r="L24" i="4"/>
  <c r="L25" i="4"/>
  <c r="N25" i="4" s="1"/>
  <c r="L26" i="4"/>
  <c r="L31" i="4"/>
  <c r="N31" i="4" s="1"/>
  <c r="M31" i="4"/>
  <c r="L32" i="4"/>
  <c r="M32" i="4"/>
  <c r="L33" i="4"/>
  <c r="M33" i="4"/>
  <c r="L34" i="4"/>
  <c r="M34" i="4"/>
  <c r="L35" i="4"/>
  <c r="M35" i="4"/>
  <c r="L36" i="4"/>
  <c r="M36" i="4"/>
  <c r="L37" i="4"/>
  <c r="M37" i="4"/>
  <c r="L38" i="4"/>
  <c r="M38" i="4"/>
  <c r="L39" i="4"/>
  <c r="N39" i="4" s="1"/>
  <c r="L42" i="4"/>
  <c r="M42" i="4"/>
  <c r="L43" i="4"/>
  <c r="M43" i="4"/>
  <c r="N43" i="4" s="1"/>
  <c r="L44" i="4"/>
  <c r="M44" i="4"/>
  <c r="L46" i="4"/>
  <c r="M46" i="4"/>
  <c r="L47" i="4"/>
  <c r="M47" i="4"/>
  <c r="L48" i="4"/>
  <c r="M48" i="4"/>
  <c r="L49" i="4"/>
  <c r="M49" i="4"/>
  <c r="L51" i="4"/>
  <c r="M51" i="4"/>
  <c r="N51" i="4" s="1"/>
  <c r="L52" i="4"/>
  <c r="M52" i="4"/>
  <c r="L53" i="4"/>
  <c r="M53" i="4"/>
  <c r="L54" i="4"/>
  <c r="M54" i="4"/>
  <c r="L55" i="4"/>
  <c r="M55" i="4"/>
  <c r="L57" i="4"/>
  <c r="M57" i="4"/>
  <c r="L58" i="4"/>
  <c r="M58" i="4"/>
  <c r="L59" i="4"/>
  <c r="M59" i="4"/>
  <c r="N59" i="4" s="1"/>
  <c r="N24" i="4"/>
  <c r="L13" i="4"/>
  <c r="M13" i="4"/>
  <c r="L14" i="4"/>
  <c r="M14" i="4"/>
  <c r="L15" i="4"/>
  <c r="M15" i="4"/>
  <c r="L16" i="4"/>
  <c r="M16" i="4"/>
  <c r="L17" i="4"/>
  <c r="M17" i="4"/>
  <c r="N17" i="4" s="1"/>
  <c r="L18" i="4"/>
  <c r="M18" i="4"/>
  <c r="L19" i="4"/>
  <c r="M19" i="4"/>
  <c r="N19" i="4" s="1"/>
  <c r="L20" i="4"/>
  <c r="L4" i="4"/>
  <c r="M4" i="4"/>
  <c r="L5" i="4"/>
  <c r="M5" i="4"/>
  <c r="L6" i="4"/>
  <c r="M6" i="4"/>
  <c r="L7" i="4"/>
  <c r="M7" i="4"/>
  <c r="N7" i="4" s="1"/>
  <c r="L8" i="4"/>
  <c r="M8" i="4"/>
  <c r="L9" i="4"/>
  <c r="M9" i="4"/>
  <c r="L10" i="4"/>
  <c r="M10" i="4"/>
  <c r="L11" i="4"/>
  <c r="M11" i="4"/>
  <c r="L12" i="4"/>
  <c r="M12" i="4"/>
  <c r="M3" i="4"/>
  <c r="Q5" i="4"/>
  <c r="Q6" i="4"/>
  <c r="Q7" i="4"/>
  <c r="Q8" i="4"/>
  <c r="Q9" i="4"/>
  <c r="Q10" i="4"/>
  <c r="Q11" i="4"/>
  <c r="Q12" i="4"/>
  <c r="Q13" i="4"/>
  <c r="N14" i="4"/>
  <c r="Q14" i="4"/>
  <c r="Q15" i="4"/>
  <c r="Q16" i="4"/>
  <c r="Q17" i="4"/>
  <c r="Q18" i="4"/>
  <c r="Q19" i="4"/>
  <c r="Q20" i="4"/>
  <c r="Q21" i="4"/>
  <c r="Q22" i="4"/>
  <c r="Q23" i="4"/>
  <c r="Q24" i="4"/>
  <c r="Q25" i="4"/>
  <c r="Q26" i="4"/>
  <c r="Q27" i="4"/>
  <c r="N28" i="4"/>
  <c r="Q28" i="4"/>
  <c r="Q29" i="4"/>
  <c r="Q30" i="4"/>
  <c r="Q31" i="4"/>
  <c r="Q33" i="4"/>
  <c r="Q34" i="4"/>
  <c r="Q35" i="4"/>
  <c r="Q36" i="4"/>
  <c r="Q37" i="4"/>
  <c r="Q38" i="4"/>
  <c r="Q39" i="4"/>
  <c r="Q40" i="4"/>
  <c r="N41" i="4"/>
  <c r="Q41" i="4"/>
  <c r="Q42" i="4"/>
  <c r="Q43" i="4"/>
  <c r="Q44" i="4"/>
  <c r="Q45" i="4"/>
  <c r="Q46" i="4"/>
  <c r="Q47" i="4"/>
  <c r="N48" i="4"/>
  <c r="Q48" i="4"/>
  <c r="Q49" i="4"/>
  <c r="Q50" i="4"/>
  <c r="Q52" i="4"/>
  <c r="Q53" i="4"/>
  <c r="Q54" i="4"/>
  <c r="Q55" i="4"/>
  <c r="Q56" i="4"/>
  <c r="Q57" i="4"/>
  <c r="Q58" i="4"/>
  <c r="Q59" i="4"/>
  <c r="Q60" i="4"/>
  <c r="Q61" i="4"/>
  <c r="Q4" i="4"/>
  <c r="Q3" i="4"/>
  <c r="L66" i="4"/>
  <c r="N66" i="4" s="1"/>
  <c r="L67" i="4"/>
  <c r="N67" i="4" s="1"/>
  <c r="L68" i="4"/>
  <c r="N68" i="4" s="1"/>
  <c r="L69" i="4"/>
  <c r="N69" i="4" s="1"/>
  <c r="L70" i="4"/>
  <c r="N70" i="4" s="1"/>
  <c r="L65" i="4"/>
  <c r="N65" i="4" s="1"/>
  <c r="M64" i="4"/>
  <c r="L64" i="4"/>
  <c r="K64" i="4"/>
  <c r="N64" i="4"/>
  <c r="O64" i="4"/>
  <c r="L3" i="4"/>
  <c r="E63" i="4"/>
  <c r="L50" i="14"/>
  <c r="L51" i="14"/>
  <c r="L52" i="14"/>
  <c r="L53" i="14"/>
  <c r="L54" i="14"/>
  <c r="L55" i="14"/>
  <c r="L56" i="14"/>
  <c r="L57" i="14"/>
  <c r="L58" i="14"/>
  <c r="L59" i="14"/>
  <c r="L60" i="14"/>
  <c r="L61" i="14"/>
  <c r="L62" i="14"/>
  <c r="L63" i="14"/>
  <c r="L64" i="14"/>
  <c r="L65" i="14"/>
  <c r="L66" i="14"/>
  <c r="L67" i="14"/>
  <c r="L68" i="14"/>
  <c r="Q7" i="7"/>
  <c r="Q8" i="7"/>
  <c r="Q9" i="7"/>
  <c r="Q10" i="7"/>
  <c r="Q11" i="7"/>
  <c r="Q12" i="7"/>
  <c r="Q13" i="7"/>
  <c r="Q64" i="7"/>
  <c r="Q65" i="7"/>
  <c r="Q66" i="7"/>
  <c r="Q67" i="7"/>
  <c r="Q68" i="7"/>
  <c r="Q6" i="7"/>
  <c r="C19" i="33"/>
  <c r="F19" i="33" s="1"/>
  <c r="G18" i="33"/>
  <c r="F18" i="33"/>
  <c r="E18" i="33"/>
  <c r="A7" i="33"/>
  <c r="A8" i="33" s="1"/>
  <c r="A10" i="33" s="1"/>
  <c r="A11" i="33" s="1"/>
  <c r="A12" i="33" s="1"/>
  <c r="A14" i="33" s="1"/>
  <c r="A15" i="33" s="1"/>
  <c r="A16" i="33" s="1"/>
  <c r="A18" i="33" s="1"/>
  <c r="A19" i="33" s="1"/>
  <c r="C15" i="33"/>
  <c r="D15" i="33" s="1"/>
  <c r="G14" i="33"/>
  <c r="F14" i="33"/>
  <c r="E14" i="33"/>
  <c r="C11" i="33"/>
  <c r="D11" i="33" s="1"/>
  <c r="G7" i="33"/>
  <c r="G8" i="33"/>
  <c r="C8" i="33"/>
  <c r="F8" i="33" s="1"/>
  <c r="C7" i="33"/>
  <c r="F7" i="33" s="1"/>
  <c r="G6" i="33"/>
  <c r="F6" i="33"/>
  <c r="G10" i="33"/>
  <c r="F10" i="33"/>
  <c r="E10" i="33"/>
  <c r="G34" i="33"/>
  <c r="F34" i="33"/>
  <c r="E34" i="33"/>
  <c r="G33" i="33"/>
  <c r="F33" i="33"/>
  <c r="E33" i="33"/>
  <c r="G32" i="33"/>
  <c r="F32" i="33"/>
  <c r="E32" i="33"/>
  <c r="G31" i="33"/>
  <c r="F31" i="33"/>
  <c r="E31" i="33"/>
  <c r="G30" i="33"/>
  <c r="F30" i="33"/>
  <c r="E30" i="33"/>
  <c r="G29" i="33"/>
  <c r="F29" i="33"/>
  <c r="E29" i="33"/>
  <c r="G28" i="33"/>
  <c r="F28" i="33"/>
  <c r="E28" i="33"/>
  <c r="G27" i="33"/>
  <c r="F27" i="33"/>
  <c r="E27" i="33"/>
  <c r="G26" i="33"/>
  <c r="F26" i="33"/>
  <c r="E26" i="33"/>
  <c r="G25" i="33"/>
  <c r="F25" i="33"/>
  <c r="E25" i="33"/>
  <c r="G24" i="33"/>
  <c r="F24" i="33"/>
  <c r="E24" i="33"/>
  <c r="G23" i="33"/>
  <c r="F23" i="33"/>
  <c r="E23" i="33"/>
  <c r="E6" i="33"/>
  <c r="F38" i="8"/>
  <c r="E38" i="8"/>
  <c r="D38" i="8"/>
  <c r="F36" i="8"/>
  <c r="E36" i="8"/>
  <c r="D36" i="8"/>
  <c r="F32" i="8"/>
  <c r="E32" i="8"/>
  <c r="D32" i="8"/>
  <c r="E30" i="8"/>
  <c r="F30" i="8"/>
  <c r="E31" i="8"/>
  <c r="F31" i="8"/>
  <c r="E33" i="8"/>
  <c r="F33" i="8"/>
  <c r="E34" i="8"/>
  <c r="F34" i="8"/>
  <c r="E35" i="8"/>
  <c r="F35" i="8"/>
  <c r="E37" i="8"/>
  <c r="F37" i="8"/>
  <c r="F39" i="8"/>
  <c r="E39" i="8"/>
  <c r="F28" i="8"/>
  <c r="E28" i="8"/>
  <c r="D28" i="8"/>
  <c r="E26" i="8"/>
  <c r="F26" i="8"/>
  <c r="E27" i="8"/>
  <c r="F27" i="8"/>
  <c r="F25" i="8"/>
  <c r="E25" i="8"/>
  <c r="E8" i="8"/>
  <c r="F8" i="8"/>
  <c r="E9" i="8"/>
  <c r="F9" i="8"/>
  <c r="F7" i="8"/>
  <c r="E7" i="8"/>
  <c r="D26" i="8"/>
  <c r="D43" i="8"/>
  <c r="D42" i="8"/>
  <c r="D41" i="8"/>
  <c r="D39" i="8"/>
  <c r="D37" i="8"/>
  <c r="D35" i="8"/>
  <c r="D34" i="8"/>
  <c r="D33" i="8"/>
  <c r="D31" i="8"/>
  <c r="D30" i="8"/>
  <c r="D27" i="8"/>
  <c r="D25" i="8"/>
  <c r="G4" i="32"/>
  <c r="C4" i="32"/>
  <c r="D4" i="32"/>
  <c r="E4" i="32"/>
  <c r="F4" i="32"/>
  <c r="B4" i="32"/>
  <c r="N18" i="4" l="1"/>
  <c r="N52" i="4"/>
  <c r="N11" i="4"/>
  <c r="N44" i="4"/>
  <c r="N47" i="4"/>
  <c r="N32" i="4"/>
  <c r="N13" i="4"/>
  <c r="N15" i="4"/>
  <c r="N57" i="4"/>
  <c r="N55" i="4"/>
  <c r="N36" i="4"/>
  <c r="N37" i="4"/>
  <c r="N35" i="4"/>
  <c r="Q70" i="42"/>
  <c r="Q71" i="42" s="1"/>
  <c r="Q72" i="42" s="1"/>
  <c r="R75" i="45"/>
  <c r="N12" i="4"/>
  <c r="N49" i="4"/>
  <c r="O65" i="4"/>
  <c r="O66" i="4" s="1"/>
  <c r="N53" i="4"/>
  <c r="N33" i="4"/>
  <c r="N3" i="4"/>
  <c r="O72" i="36"/>
  <c r="O73" i="36" s="1"/>
  <c r="N10" i="4"/>
  <c r="N6" i="4"/>
  <c r="N16" i="4"/>
  <c r="N58" i="4"/>
  <c r="N54" i="4"/>
  <c r="N50" i="4"/>
  <c r="N46" i="4"/>
  <c r="N42" i="4"/>
  <c r="N38" i="4"/>
  <c r="N34" i="4"/>
  <c r="N30" i="4"/>
  <c r="N20" i="4"/>
  <c r="N26" i="4"/>
  <c r="N22" i="4"/>
  <c r="N9" i="4"/>
  <c r="N5" i="4"/>
  <c r="N8" i="4"/>
  <c r="N4" i="4"/>
  <c r="N23" i="4"/>
  <c r="D19" i="33"/>
  <c r="F15" i="33"/>
  <c r="E15" i="33"/>
  <c r="C16" i="33"/>
  <c r="G15" i="33"/>
  <c r="F11" i="33"/>
  <c r="G11" i="33"/>
  <c r="C12" i="33"/>
  <c r="E8" i="33"/>
  <c r="E11" i="33"/>
  <c r="E7" i="33"/>
  <c r="Q74" i="42" l="1"/>
  <c r="Q75" i="42" s="1"/>
  <c r="R77" i="45"/>
  <c r="R78" i="45" s="1"/>
  <c r="R79" i="45" s="1"/>
  <c r="R80" i="45" s="1"/>
  <c r="O67" i="4"/>
  <c r="O74" i="36"/>
  <c r="O75" i="36" s="1"/>
  <c r="E19" i="33"/>
  <c r="G19" i="33"/>
  <c r="F16" i="33"/>
  <c r="D16" i="33"/>
  <c r="D12" i="33"/>
  <c r="F12" i="33"/>
  <c r="O68" i="4" l="1"/>
  <c r="O70" i="4" s="1"/>
  <c r="G16" i="33"/>
  <c r="E16" i="33"/>
  <c r="G12" i="33"/>
  <c r="E12" i="33"/>
  <c r="N7" i="7" l="1"/>
  <c r="M9" i="7"/>
  <c r="L26" i="7"/>
  <c r="M26" i="7" s="1"/>
  <c r="M20" i="7"/>
  <c r="L40" i="7"/>
  <c r="M40" i="7" s="1"/>
  <c r="L19" i="7"/>
  <c r="L20" i="7"/>
  <c r="L21" i="7"/>
  <c r="L22" i="7"/>
  <c r="L23" i="7"/>
  <c r="L24" i="7"/>
  <c r="L25" i="7"/>
  <c r="L27" i="7"/>
  <c r="M27" i="7" s="1"/>
  <c r="L28" i="7"/>
  <c r="M28" i="7" s="1"/>
  <c r="L29" i="7"/>
  <c r="M29" i="7" s="1"/>
  <c r="L30" i="7"/>
  <c r="M30" i="7" s="1"/>
  <c r="L31" i="7"/>
  <c r="M31" i="7" s="1"/>
  <c r="L32" i="7"/>
  <c r="M32" i="7" s="1"/>
  <c r="L33" i="7"/>
  <c r="M33" i="7" s="1"/>
  <c r="L34" i="7"/>
  <c r="M34" i="7" s="1"/>
  <c r="L35" i="7"/>
  <c r="M35" i="7" s="1"/>
  <c r="L36" i="7"/>
  <c r="M36" i="7" s="1"/>
  <c r="L37" i="7"/>
  <c r="M37" i="7" s="1"/>
  <c r="L38" i="7"/>
  <c r="M38" i="7" s="1"/>
  <c r="L39" i="7"/>
  <c r="M39" i="7" s="1"/>
  <c r="L41" i="7"/>
  <c r="M41" i="7" s="1"/>
  <c r="L42" i="7"/>
  <c r="M42" i="7" s="1"/>
  <c r="L43" i="7"/>
  <c r="M43" i="7" s="1"/>
  <c r="L44" i="7"/>
  <c r="M44" i="7" s="1"/>
  <c r="L45" i="7"/>
  <c r="M45" i="7" s="1"/>
  <c r="L46" i="7"/>
  <c r="M46" i="7" s="1"/>
  <c r="L47" i="7"/>
  <c r="M47" i="7" s="1"/>
  <c r="L48" i="7"/>
  <c r="M48" i="7" s="1"/>
  <c r="L49" i="7"/>
  <c r="M49" i="7" s="1"/>
  <c r="L50" i="7"/>
  <c r="M50" i="7" s="1"/>
  <c r="L51" i="7"/>
  <c r="M51" i="7" s="1"/>
  <c r="L52" i="7"/>
  <c r="M52" i="7" s="1"/>
  <c r="L53" i="7"/>
  <c r="M53" i="7" s="1"/>
  <c r="L54" i="7"/>
  <c r="M54" i="7" s="1"/>
  <c r="L55" i="7"/>
  <c r="M55" i="7" s="1"/>
  <c r="L56" i="7"/>
  <c r="M56" i="7" s="1"/>
  <c r="L57" i="7"/>
  <c r="M57" i="7" s="1"/>
  <c r="L58" i="7"/>
  <c r="M58" i="7" s="1"/>
  <c r="L59" i="7"/>
  <c r="M59" i="7" s="1"/>
  <c r="L60" i="7"/>
  <c r="M60" i="7" s="1"/>
  <c r="L61" i="7"/>
  <c r="M61" i="7" s="1"/>
  <c r="L62" i="7"/>
  <c r="M62" i="7" s="1"/>
  <c r="L63" i="7"/>
  <c r="M63" i="7" s="1"/>
  <c r="L64" i="7"/>
  <c r="M64" i="7" s="1"/>
  <c r="L65" i="7"/>
  <c r="M65" i="7" s="1"/>
  <c r="L66" i="7"/>
  <c r="M66" i="7" s="1"/>
  <c r="L67" i="7"/>
  <c r="M67" i="7" s="1"/>
  <c r="L68" i="7"/>
  <c r="M68" i="7" s="1"/>
  <c r="L13" i="7"/>
  <c r="L14" i="7"/>
  <c r="L15" i="7"/>
  <c r="L17" i="7"/>
  <c r="L18" i="7"/>
  <c r="L7" i="7"/>
  <c r="L8" i="7"/>
  <c r="L9" i="7"/>
  <c r="L10" i="7"/>
  <c r="L11" i="7"/>
  <c r="L12" i="7"/>
  <c r="L6" i="7"/>
  <c r="N8" i="7" l="1"/>
  <c r="N9" i="7" s="1"/>
  <c r="N10" i="7" s="1"/>
  <c r="N11" i="7" s="1"/>
  <c r="N12" i="7" l="1"/>
  <c r="O79" i="36" l="1"/>
  <c r="O80" i="36" s="1"/>
  <c r="N13" i="7"/>
  <c r="N14" i="7" s="1"/>
  <c r="N15" i="7" l="1"/>
  <c r="N16" i="7" s="1"/>
  <c r="I4" i="16"/>
  <c r="N17" i="7" l="1"/>
  <c r="N18" i="7" s="1"/>
  <c r="N19" i="7" l="1"/>
  <c r="N20" i="7" s="1"/>
  <c r="N21" i="7" s="1"/>
  <c r="N22" i="7" l="1"/>
  <c r="N23" i="7" s="1"/>
  <c r="N24" i="7" s="1"/>
  <c r="N25" i="7" s="1"/>
  <c r="N27" i="7" l="1"/>
  <c r="N28" i="7" s="1"/>
  <c r="N29" i="7" s="1"/>
  <c r="N30" i="7" s="1"/>
  <c r="N31" i="7" s="1"/>
  <c r="N32" i="7" s="1"/>
  <c r="N33" i="7" s="1"/>
  <c r="N34" i="7" s="1"/>
  <c r="N35" i="7" s="1"/>
  <c r="N36" i="7" s="1"/>
  <c r="N37" i="7" s="1"/>
  <c r="N38" i="7" s="1"/>
  <c r="N39" i="7" s="1"/>
  <c r="N40" i="7" s="1"/>
  <c r="N41" i="7" s="1"/>
  <c r="N42" i="7" s="1"/>
  <c r="N43" i="7" s="1"/>
  <c r="N44" i="7" s="1"/>
  <c r="N45" i="7" s="1"/>
  <c r="N46" i="7" s="1"/>
  <c r="N47" i="7" s="1"/>
  <c r="N48" i="7" s="1"/>
  <c r="N49" i="7" s="1"/>
  <c r="N50" i="7" s="1"/>
  <c r="N51" i="7" s="1"/>
  <c r="N52" i="7" s="1"/>
  <c r="N53" i="7" s="1"/>
  <c r="N54" i="7" s="1"/>
  <c r="N55" i="7" s="1"/>
  <c r="N56" i="7" s="1"/>
  <c r="N57" i="7" s="1"/>
  <c r="N58" i="7" s="1"/>
  <c r="N59" i="7" s="1"/>
  <c r="N60" i="7" s="1"/>
  <c r="N61" i="7" s="1"/>
  <c r="N62" i="7" s="1"/>
  <c r="N63" i="7" s="1"/>
  <c r="N64" i="7" s="1"/>
  <c r="N65" i="7" s="1"/>
  <c r="N66" i="7" s="1"/>
  <c r="N67" i="7" s="1"/>
  <c r="N68" i="7" s="1"/>
  <c r="N70" i="7" s="1"/>
  <c r="N26" i="7"/>
  <c r="H16" i="10"/>
  <c r="D5" i="9" l="1"/>
  <c r="D6" i="9"/>
  <c r="D7" i="9"/>
  <c r="D8" i="9"/>
  <c r="D9" i="9"/>
  <c r="D10" i="9"/>
  <c r="D11" i="9"/>
  <c r="D12" i="9"/>
  <c r="D13" i="9"/>
  <c r="D14" i="9"/>
  <c r="D15" i="9"/>
  <c r="D16" i="9"/>
  <c r="D17" i="9"/>
  <c r="D4" i="9"/>
  <c r="D12" i="8" l="1"/>
  <c r="D13" i="8"/>
  <c r="D14" i="8"/>
  <c r="D15" i="8"/>
  <c r="D16" i="8"/>
  <c r="D17" i="8"/>
  <c r="D19" i="8"/>
  <c r="D20" i="8"/>
  <c r="D21" i="8"/>
  <c r="D11" i="8"/>
  <c r="D8" i="8"/>
  <c r="D9" i="8"/>
  <c r="D7" i="8"/>
  <c r="J64" i="4" l="1"/>
  <c r="I64" i="4"/>
  <c r="D64" i="4"/>
  <c r="B64" i="4"/>
  <c r="A6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Arturo</author>
  </authors>
  <commentList>
    <comment ref="F1" authorId="0" shapeId="0" xr:uid="{CE890F41-8C51-48D6-A72E-DA6B27F44697}">
      <text>
        <r>
          <rPr>
            <b/>
            <sz val="9"/>
            <color indexed="81"/>
            <rFont val="Tahoma"/>
            <family val="2"/>
          </rPr>
          <t xml:space="preserve">Order is with the following fields:
* "f"
* Uplink (lower)
* Downlink (lower)
* Uplink (higher)
* Downlink (higher).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Arturo Azcorra</author>
  </authors>
  <commentList>
    <comment ref="F6" authorId="0" shapeId="0" xr:uid="{A5AEBF06-8EBE-4BCB-8F3B-6DDF0B66E3E7}">
      <text>
        <r>
          <rPr>
            <sz val="9"/>
            <color indexed="81"/>
            <rFont val="Tahoma"/>
            <family val="2"/>
          </rPr>
          <t xml:space="preserve">It is 20 years, with the possibility of an extension for 20 additional years.
</t>
        </r>
      </text>
    </comment>
    <comment ref="F7" authorId="0" shapeId="0" xr:uid="{7742EDEE-BE7E-4DFC-BCF9-735BC3BCA9E3}">
      <text>
        <r>
          <rPr>
            <sz val="9"/>
            <color indexed="81"/>
            <rFont val="Tahoma"/>
            <family val="2"/>
          </rPr>
          <t xml:space="preserve">It is 20 years, with the possibility of an extension for 20 additional years.
</t>
        </r>
      </text>
    </comment>
    <comment ref="F8" authorId="0" shapeId="0" xr:uid="{4E787B31-D4CB-4EBE-815D-FAB429F6B4BF}">
      <text>
        <r>
          <rPr>
            <sz val="9"/>
            <color indexed="81"/>
            <rFont val="Tahoma"/>
            <family val="2"/>
          </rPr>
          <t xml:space="preserve">It is 20 years, with the possibility of an extension for 20 additional years.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Arturo</author>
    <author>Arturo Azcorra</author>
  </authors>
  <commentList>
    <comment ref="E10" authorId="0" shapeId="0" xr:uid="{4232442A-665F-4278-97BA-7F00EC8A2315}">
      <text>
        <r>
          <rPr>
            <sz val="9"/>
            <color indexed="81"/>
            <rFont val="Tahoma"/>
            <family val="2"/>
          </rPr>
          <t>C: is "circuit switched".</t>
        </r>
      </text>
    </comment>
    <comment ref="G10" authorId="1" shapeId="0" xr:uid="{078A2176-3643-4BB6-BC61-68DF3CC18364}">
      <text>
        <r>
          <rPr>
            <b/>
            <sz val="9"/>
            <color indexed="81"/>
            <rFont val="Tahoma"/>
            <family val="2"/>
          </rPr>
          <t>Arturo Azcorra:</t>
        </r>
        <r>
          <rPr>
            <sz val="9"/>
            <color indexed="81"/>
            <rFont val="Tahoma"/>
            <family val="2"/>
          </rPr>
          <t xml:space="preserve">
This is the latency of the RAN</t>
        </r>
      </text>
    </comment>
    <comment ref="H10" authorId="1" shapeId="0" xr:uid="{54C650AB-1AA8-4410-89CF-35971E70EA69}">
      <text>
        <r>
          <rPr>
            <b/>
            <sz val="9"/>
            <color indexed="81"/>
            <rFont val="Tahoma"/>
            <family val="2"/>
          </rPr>
          <t>Arturo Azcorra:</t>
        </r>
        <r>
          <rPr>
            <sz val="9"/>
            <color indexed="81"/>
            <rFont val="Tahoma"/>
            <family val="2"/>
          </rPr>
          <t xml:space="preserve">
OJO: esto no está estandarizado. Depende del fabricante del teléfono y de la red. Por ejemplo, en USA y con iPHONE, el 4G aparece como "LTE"</t>
        </r>
      </text>
    </comment>
  </commentList>
</comments>
</file>

<file path=xl/sharedStrings.xml><?xml version="1.0" encoding="utf-8"?>
<sst xmlns="http://schemas.openxmlformats.org/spreadsheetml/2006/main" count="6899" uniqueCount="2069">
  <si>
    <t>Band</t>
  </si>
  <si>
    <t>Common name</t>
  </si>
  <si>
    <t>Subset of band</t>
  </si>
  <si>
    <t>FDD</t>
  </si>
  <si>
    <t>IMT</t>
  </si>
  <si>
    <t>1920 – 1980</t>
  </si>
  <si>
    <t>2110 – 2170</t>
  </si>
  <si>
    <t>5, 10, 15, 20</t>
  </si>
  <si>
    <t>n25</t>
  </si>
  <si>
    <t>1850 – 1910</t>
  </si>
  <si>
    <t>1930 – 1990</t>
  </si>
  <si>
    <t>n3</t>
  </si>
  <si>
    <t>DCS</t>
  </si>
  <si>
    <t>1710 – 1785</t>
  </si>
  <si>
    <t>1805 – 1880</t>
  </si>
  <si>
    <t>n5</t>
  </si>
  <si>
    <t>CLR</t>
  </si>
  <si>
    <t>824 – 849</t>
  </si>
  <si>
    <t>869 – 894</t>
  </si>
  <si>
    <t>n7</t>
  </si>
  <si>
    <t>IMT‑E</t>
  </si>
  <si>
    <t>2500 – 2570</t>
  </si>
  <si>
    <t>2620 – 2690</t>
  </si>
  <si>
    <t>n8</t>
  </si>
  <si>
    <t>880 – 915</t>
  </si>
  <si>
    <t>925 – 960</t>
  </si>
  <si>
    <t>n12</t>
  </si>
  <si>
    <t>Lower SMH</t>
  </si>
  <si>
    <t>699 – 716</t>
  </si>
  <si>
    <t>729 – 746</t>
  </si>
  <si>
    <t>5, 10, 15</t>
  </si>
  <si>
    <t>n20</t>
  </si>
  <si>
    <t>Digital Dividend (EU)</t>
  </si>
  <si>
    <t>832 – 862</t>
  </si>
  <si>
    <t>791 – 821</t>
  </si>
  <si>
    <t>−41</t>
  </si>
  <si>
    <t>Extended PCS</t>
  </si>
  <si>
    <t>1850 – 1915</t>
  </si>
  <si>
    <t>1930 – 1995</t>
  </si>
  <si>
    <t>n28</t>
  </si>
  <si>
    <t>APT</t>
  </si>
  <si>
    <t>703 – 748</t>
  </si>
  <si>
    <t>758 – 803</t>
  </si>
  <si>
    <t>n34</t>
  </si>
  <si>
    <t>TDD</t>
  </si>
  <si>
    <t>2010 – 2025</t>
  </si>
  <si>
    <t>N/A</t>
  </si>
  <si>
    <t>n41</t>
  </si>
  <si>
    <t>2570 – 2620</t>
  </si>
  <si>
    <t>n39</t>
  </si>
  <si>
    <t>DCS–IMT Gap</t>
  </si>
  <si>
    <t>1880 – 1920</t>
  </si>
  <si>
    <t>5, 10, 15, 20, 25, 30, 40</t>
  </si>
  <si>
    <t>n40</t>
  </si>
  <si>
    <t>S-Band</t>
  </si>
  <si>
    <t>2300 – 2400</t>
  </si>
  <si>
    <t>BRS</t>
  </si>
  <si>
    <t>2496 – 2690</t>
  </si>
  <si>
    <t>n50</t>
  </si>
  <si>
    <t>1432 – 1517</t>
  </si>
  <si>
    <t>n51</t>
  </si>
  <si>
    <t>1427 – 1432</t>
  </si>
  <si>
    <t>n65</t>
  </si>
  <si>
    <t>Extended IMT</t>
  </si>
  <si>
    <t>1920 – 2010</t>
  </si>
  <si>
    <t>n66</t>
  </si>
  <si>
    <t>1710 – 1780</t>
  </si>
  <si>
    <t>5, 10, 15, 20, 40</t>
  </si>
  <si>
    <t>n70</t>
  </si>
  <si>
    <t>AWS‑4</t>
  </si>
  <si>
    <t>1695 – 1710</t>
  </si>
  <si>
    <t>1995 – 2020</t>
  </si>
  <si>
    <t>n71</t>
  </si>
  <si>
    <t>Digital Dividend (US)</t>
  </si>
  <si>
    <t>663 – 698</t>
  </si>
  <si>
    <t>617 – 652</t>
  </si>
  <si>
    <t>−46</t>
  </si>
  <si>
    <t>n74</t>
  </si>
  <si>
    <t>1427 – 1470</t>
  </si>
  <si>
    <t>1475 – 1518</t>
  </si>
  <si>
    <t>n75</t>
  </si>
  <si>
    <t>n76</t>
  </si>
  <si>
    <t>n77</t>
  </si>
  <si>
    <t>C-Band</t>
  </si>
  <si>
    <t>n79</t>
  </si>
  <si>
    <t>n80</t>
  </si>
  <si>
    <t>n81</t>
  </si>
  <si>
    <t>Extended GSM</t>
  </si>
  <si>
    <t>n82</t>
  </si>
  <si>
    <t>n83</t>
  </si>
  <si>
    <t>n84</t>
  </si>
  <si>
    <t>Duplex mode</t>
  </si>
  <si>
    <t>Uplink (MHz)</t>
  </si>
  <si>
    <t>Downlink (MHz)</t>
  </si>
  <si>
    <t>Channel bandwidths (MHz)</t>
  </si>
  <si>
    <t>Duplex spacing 
(MHz)</t>
  </si>
  <si>
    <t>ƒ 
(MHz)</t>
  </si>
  <si>
    <t>Extended 
GSM</t>
  </si>
  <si>
    <t>SDL</t>
  </si>
  <si>
    <t>SUL</t>
  </si>
  <si>
    <t>L‑Band (EU)</t>
  </si>
  <si>
    <t>Lower L‑Band (US)</t>
  </si>
  <si>
    <t>PCS blocks A-F</t>
  </si>
  <si>
    <t>Extended AWS (duplex spacing)</t>
  </si>
  <si>
    <t>2110 – 2200[2]</t>
  </si>
  <si>
    <t>Extended AWS (blocks A-J)</t>
  </si>
  <si>
    <t>Extended
L‑Band (EU)</t>
  </si>
  <si>
    <t>Extended
 L‑Band (EU)</t>
  </si>
  <si>
    <t>n257</t>
  </si>
  <si>
    <t>LMDS</t>
  </si>
  <si>
    <t>50, 100, 200, 400</t>
  </si>
  <si>
    <t>n258</t>
  </si>
  <si>
    <t>K-band</t>
  </si>
  <si>
    <t>n260</t>
  </si>
  <si>
    <t>Ka-band</t>
  </si>
  <si>
    <t>Frequency Range 2</t>
  </si>
  <si>
    <t>FDD: frequency division duplexing</t>
  </si>
  <si>
    <t>TDD: time division duplexing</t>
  </si>
  <si>
    <t>Uplink: UE transmit; BS receive</t>
  </si>
  <si>
    <t>Downlink: UE receive; BS transmit</t>
  </si>
  <si>
    <t>SDL: FDD Supplemental Downlink</t>
  </si>
  <si>
    <t>SUL: FDD Supplemental Uplink</t>
  </si>
  <si>
    <t>Acrónimos y notas de las tablas</t>
  </si>
  <si>
    <t>Total BW (MHz)</t>
  </si>
  <si>
    <t>ƒ 
(GHz)</t>
  </si>
  <si>
    <t>Uplink BW (MHz)</t>
  </si>
  <si>
    <t>Downl. BW (MHz)</t>
  </si>
  <si>
    <t>PCS[A 4]</t>
  </si>
  <si>
    <t>1.4, 3, 5, 10, 15, 20</t>
  </si>
  <si>
    <t>AWS‑1[A 4]</t>
  </si>
  <si>
    <t>1710 – 1755</t>
  </si>
  <si>
    <t>2110 – 2155</t>
  </si>
  <si>
    <t>Cellular</t>
  </si>
  <si>
    <t>1.4, 3, 5, 10</t>
  </si>
  <si>
    <t>IMT-E</t>
  </si>
  <si>
    <t>Extended GSM</t>
  </si>
  <si>
    <t>Extended AWS‑1[A 5]</t>
  </si>
  <si>
    <t>1710 – 1770</t>
  </si>
  <si>
    <t>Lower PDC</t>
  </si>
  <si>
    <t>1427.9 – 1447.9</t>
  </si>
  <si>
    <t>1475.9 – 1495.9</t>
  </si>
  <si>
    <t>5, 10</t>
  </si>
  <si>
    <t>Lower SMH[A 6]</t>
  </si>
  <si>
    <t>Upper SMH[A 7]</t>
  </si>
  <si>
    <t>777 – 787</t>
  </si>
  <si>
    <t>746 – 756</t>
  </si>
  <si>
    <t>−31</t>
  </si>
  <si>
    <t>Upper SMH[A 8]</t>
  </si>
  <si>
    <t>788 – 798</t>
  </si>
  <si>
    <t>758 – 768</t>
  </si>
  <si>
    <t>−30</t>
  </si>
  <si>
    <t>Lower SMH[A 9]</t>
  </si>
  <si>
    <t>704 – 716</t>
  </si>
  <si>
    <t>734 – 746</t>
  </si>
  <si>
    <t>Lower 800 (Japan)</t>
  </si>
  <si>
    <t>815 – 830</t>
  </si>
  <si>
    <t>860 – 875</t>
  </si>
  <si>
    <t>Upper 800 (Japan)</t>
  </si>
  <si>
    <t>830 – 845</t>
  </si>
  <si>
    <t>875 – 890</t>
  </si>
  <si>
    <t>Digital Dividend (EU)</t>
  </si>
  <si>
    <t>Upper PDC</t>
  </si>
  <si>
    <t>1447.9 – 1462.9</t>
  </si>
  <si>
    <t>1495.9 – 1510.9</t>
  </si>
  <si>
    <t>3410 – 3490</t>
  </si>
  <si>
    <t>3510 – 3590</t>
  </si>
  <si>
    <t>Upper L‑Band (US)</t>
  </si>
  <si>
    <t>1626.5 – 1660.5</t>
  </si>
  <si>
    <t>1525 – 1559</t>
  </si>
  <si>
    <t>−101.5</t>
  </si>
  <si>
    <t>Extended PCS[A 10]</t>
  </si>
  <si>
    <t>Extended Cellular</t>
  </si>
  <si>
    <t>814 – 849</t>
  </si>
  <si>
    <t>859 – 894</t>
  </si>
  <si>
    <t>1.4, 3, 5, 10, 15</t>
  </si>
  <si>
    <t>SMR</t>
  </si>
  <si>
    <t>807 – 824</t>
  </si>
  <si>
    <t>852 – 869</t>
  </si>
  <si>
    <t>3, 5, 10, 15, 20</t>
  </si>
  <si>
    <t>Lower SMH[A 12]</t>
  </si>
  <si>
    <t>717 – 728</t>
  </si>
  <si>
    <t>3, 5, 10</t>
  </si>
  <si>
    <t>WCS[A 13]</t>
  </si>
  <si>
    <t>2305 – 2315</t>
  </si>
  <si>
    <t>2350 – 2360</t>
  </si>
  <si>
    <t>NMT</t>
  </si>
  <si>
    <t>452.5 – 457.5</t>
  </si>
  <si>
    <t>462.5 – 467.5</t>
  </si>
  <si>
    <t>1.4, 3, 5</t>
  </si>
  <si>
    <t>1452 – 1496</t>
  </si>
  <si>
    <t>1900 – 1920</t>
  </si>
  <si>
    <t>PCS (UL)</t>
  </si>
  <si>
    <t>PCS (DL)</t>
  </si>
  <si>
    <t>PCS[A 14]</t>
  </si>
  <si>
    <t>1910 – 1930</t>
  </si>
  <si>
    <t>IMT-E[A 14]</t>
  </si>
  <si>
    <t>CBRS (EU, Japan)</t>
  </si>
  <si>
    <t>3400 – 3600</t>
  </si>
  <si>
    <t>3600 – 3800</t>
  </si>
  <si>
    <t>703 – 803</t>
  </si>
  <si>
    <t>L‑Band (China)</t>
  </si>
  <si>
    <t>1447 – 1467</t>
  </si>
  <si>
    <t>U-NII[A 15]</t>
  </si>
  <si>
    <t>5150 – 5925</t>
  </si>
  <si>
    <t>10, 20</t>
  </si>
  <si>
    <t>U-NII-4[A 16]</t>
  </si>
  <si>
    <t>5855 – 5925</t>
  </si>
  <si>
    <t>CBRS (US)</t>
  </si>
  <si>
    <t>3550 – 3700</t>
  </si>
  <si>
    <t>Extended L‑Band (EU)</t>
  </si>
  <si>
    <t>3, 5</t>
  </si>
  <si>
    <t>3300 – 3400</t>
  </si>
  <si>
    <t>2483.5 – 2495</t>
  </si>
  <si>
    <t>2110 – 2200</t>
  </si>
  <si>
    <t>Extended AWS (AWS‑1–3)[A 17]</t>
  </si>
  <si>
    <t>EU 700</t>
  </si>
  <si>
    <t>738 – 758</t>
  </si>
  <si>
    <t>ME 700</t>
  </si>
  <si>
    <t>698 – 728</t>
  </si>
  <si>
    <t>753 – 783</t>
  </si>
  <si>
    <t>295 – 300[3]</t>
  </si>
  <si>
    <t>Digital Dividend (US)</t>
  </si>
  <si>
    <t>PMR (EU)</t>
  </si>
  <si>
    <t>451 – 456</t>
  </si>
  <si>
    <t>461 – 466</t>
  </si>
  <si>
    <t>PMR (APT)</t>
  </si>
  <si>
    <t>450 – 455</t>
  </si>
  <si>
    <t>460 – 465</t>
  </si>
  <si>
    <t>Lower L‑Band (US)</t>
  </si>
  <si>
    <t>5, 10, 15 20</t>
  </si>
  <si>
    <t>Extended Lower SMH[A 6]</t>
  </si>
  <si>
    <t>698 – 716</t>
  </si>
  <si>
    <t>728 – 746</t>
  </si>
  <si>
    <t>U-NII-1[A 18]</t>
  </si>
  <si>
    <t>5150 – 5250</t>
  </si>
  <si>
    <t>U-NII-3[A 18]</t>
  </si>
  <si>
    <t>5725 – 5850</t>
  </si>
  <si>
    <t>Duplex spacing (MHz)</t>
  </si>
  <si>
    <t>ƒ
 (MHz)</t>
  </si>
  <si>
    <r>
      <t>1.  </t>
    </r>
    <r>
      <rPr>
        <sz val="8"/>
        <color rgb="FF0B0080"/>
        <rFont val="Arial"/>
        <family val="2"/>
      </rPr>
      <t>Frequency division duplexing (FDD)</t>
    </r>
    <r>
      <rPr>
        <sz val="8"/>
        <color rgb="FF222222"/>
        <rFont val="Arial"/>
        <family val="2"/>
      </rPr>
      <t>; </t>
    </r>
    <r>
      <rPr>
        <sz val="8"/>
        <color rgb="FF0B0080"/>
        <rFont val="Arial"/>
        <family val="2"/>
      </rPr>
      <t>time division duplexing (TDD)</t>
    </r>
  </si>
  <si>
    <r>
      <t>2. ^ </t>
    </r>
    <r>
      <rPr>
        <sz val="8"/>
        <color rgb="FF0B0080"/>
        <rFont val="Arial"/>
        <family val="2"/>
      </rPr>
      <t>Jump up to:</t>
    </r>
    <r>
      <rPr>
        <b/>
        <i/>
        <vertAlign val="superscript"/>
        <sz val="6"/>
        <color rgb="FF0B0080"/>
        <rFont val="Arial"/>
        <family val="2"/>
      </rPr>
      <t>a</t>
    </r>
    <r>
      <rPr>
        <sz val="8"/>
        <color rgb="FF222222"/>
        <rFont val="Arial"/>
        <family val="2"/>
      </rPr>
      <t> </t>
    </r>
    <r>
      <rPr>
        <b/>
        <i/>
        <vertAlign val="superscript"/>
        <sz val="6"/>
        <color rgb="FF0B0080"/>
        <rFont val="Arial"/>
        <family val="2"/>
      </rPr>
      <t>b</t>
    </r>
    <r>
      <rPr>
        <sz val="8"/>
        <color rgb="FF222222"/>
        <rFont val="Arial"/>
        <family val="2"/>
      </rPr>
      <t> UE transmit; BS receive</t>
    </r>
  </si>
  <si>
    <r>
      <t>3. ^ </t>
    </r>
    <r>
      <rPr>
        <sz val="8"/>
        <color rgb="FF0B0080"/>
        <rFont val="Arial"/>
        <family val="2"/>
      </rPr>
      <t>Jump up to:</t>
    </r>
    <r>
      <rPr>
        <b/>
        <i/>
        <vertAlign val="superscript"/>
        <sz val="6"/>
        <color rgb="FF0B0080"/>
        <rFont val="Arial"/>
        <family val="2"/>
      </rPr>
      <t>a</t>
    </r>
    <r>
      <rPr>
        <sz val="8"/>
        <color rgb="FF222222"/>
        <rFont val="Arial"/>
        <family val="2"/>
      </rPr>
      <t> </t>
    </r>
    <r>
      <rPr>
        <b/>
        <i/>
        <vertAlign val="superscript"/>
        <sz val="6"/>
        <color rgb="FF0B0080"/>
        <rFont val="Arial"/>
        <family val="2"/>
      </rPr>
      <t>b</t>
    </r>
    <r>
      <rPr>
        <sz val="8"/>
        <color rgb="FF222222"/>
        <rFont val="Arial"/>
        <family val="2"/>
      </rPr>
      <t> UE receive; BS transmit</t>
    </r>
  </si>
  <si>
    <r>
      <t>4. ^ </t>
    </r>
    <r>
      <rPr>
        <sz val="8"/>
        <color rgb="FF0B0080"/>
        <rFont val="Arial"/>
        <family val="2"/>
      </rPr>
      <t>Jump up to:</t>
    </r>
    <r>
      <rPr>
        <b/>
        <i/>
        <vertAlign val="superscript"/>
        <sz val="6"/>
        <color rgb="FF0B0080"/>
        <rFont val="Arial"/>
        <family val="2"/>
      </rPr>
      <t>a</t>
    </r>
    <r>
      <rPr>
        <sz val="8"/>
        <color rgb="FF222222"/>
        <rFont val="Arial"/>
        <family val="2"/>
      </rPr>
      <t> </t>
    </r>
    <r>
      <rPr>
        <b/>
        <i/>
        <vertAlign val="superscript"/>
        <sz val="6"/>
        <color rgb="FF0B0080"/>
        <rFont val="Arial"/>
        <family val="2"/>
      </rPr>
      <t>b</t>
    </r>
    <r>
      <rPr>
        <sz val="8"/>
        <color rgb="FF222222"/>
        <rFont val="Arial"/>
        <family val="2"/>
      </rPr>
      <t> Blocks A–F</t>
    </r>
  </si>
  <si>
    <t>5. ^ Blocks A–I</t>
  </si>
  <si>
    <r>
      <t>6. ^ </t>
    </r>
    <r>
      <rPr>
        <sz val="8"/>
        <color rgb="FF0B0080"/>
        <rFont val="Arial"/>
        <family val="2"/>
      </rPr>
      <t>Jump up to:</t>
    </r>
    <r>
      <rPr>
        <b/>
        <i/>
        <vertAlign val="superscript"/>
        <sz val="6"/>
        <color rgb="FF0B0080"/>
        <rFont val="Arial"/>
        <family val="2"/>
      </rPr>
      <t>a</t>
    </r>
    <r>
      <rPr>
        <sz val="8"/>
        <color rgb="FF222222"/>
        <rFont val="Arial"/>
        <family val="2"/>
      </rPr>
      <t> </t>
    </r>
    <r>
      <rPr>
        <b/>
        <i/>
        <vertAlign val="superscript"/>
        <sz val="6"/>
        <color rgb="FF0B0080"/>
        <rFont val="Arial"/>
        <family val="2"/>
      </rPr>
      <t>b</t>
    </r>
    <r>
      <rPr>
        <sz val="8"/>
        <color rgb="FF222222"/>
        <rFont val="Arial"/>
        <family val="2"/>
      </rPr>
      <t> Blocks A–C</t>
    </r>
  </si>
  <si>
    <t>7. ^ Block C</t>
  </si>
  <si>
    <t>8. ^ Block D</t>
  </si>
  <si>
    <t>9. ^ Blocks B–C</t>
  </si>
  <si>
    <t>10. ^ Blocks A–G</t>
  </si>
  <si>
    <r>
      <t>11. ^ </t>
    </r>
    <r>
      <rPr>
        <sz val="8"/>
        <color rgb="FF0B0080"/>
        <rFont val="Arial"/>
        <family val="2"/>
      </rPr>
      <t>Jump up to:</t>
    </r>
    <r>
      <rPr>
        <b/>
        <i/>
        <vertAlign val="superscript"/>
        <sz val="6"/>
        <color rgb="FF0B0080"/>
        <rFont val="Arial"/>
        <family val="2"/>
      </rPr>
      <t>a</t>
    </r>
    <r>
      <rPr>
        <sz val="8"/>
        <color rgb="FF222222"/>
        <rFont val="Arial"/>
        <family val="2"/>
      </rPr>
      <t> </t>
    </r>
    <r>
      <rPr>
        <b/>
        <i/>
        <vertAlign val="superscript"/>
        <sz val="6"/>
        <color rgb="FF0B0080"/>
        <rFont val="Arial"/>
        <family val="2"/>
      </rPr>
      <t>b</t>
    </r>
    <r>
      <rPr>
        <sz val="8"/>
        <color rgb="FF222222"/>
        <rFont val="Arial"/>
        <family val="2"/>
      </rPr>
      <t> </t>
    </r>
    <r>
      <rPr>
        <b/>
        <i/>
        <vertAlign val="superscript"/>
        <sz val="6"/>
        <color rgb="FF0B0080"/>
        <rFont val="Arial"/>
        <family val="2"/>
      </rPr>
      <t>c</t>
    </r>
    <r>
      <rPr>
        <sz val="8"/>
        <color rgb="FF222222"/>
        <rFont val="Arial"/>
        <family val="2"/>
      </rPr>
      <t> </t>
    </r>
    <r>
      <rPr>
        <b/>
        <i/>
        <vertAlign val="superscript"/>
        <sz val="6"/>
        <color rgb="FF0B0080"/>
        <rFont val="Arial"/>
        <family val="2"/>
      </rPr>
      <t>d</t>
    </r>
    <r>
      <rPr>
        <sz val="8"/>
        <color rgb="FF222222"/>
        <rFont val="Arial"/>
        <family val="2"/>
      </rPr>
      <t> </t>
    </r>
    <r>
      <rPr>
        <b/>
        <i/>
        <vertAlign val="superscript"/>
        <sz val="6"/>
        <color rgb="FF0B0080"/>
        <rFont val="Arial"/>
        <family val="2"/>
      </rPr>
      <t>e</t>
    </r>
    <r>
      <rPr>
        <sz val="8"/>
        <color rgb="FF222222"/>
        <rFont val="Arial"/>
        <family val="2"/>
      </rPr>
      <t> </t>
    </r>
    <r>
      <rPr>
        <b/>
        <i/>
        <vertAlign val="superscript"/>
        <sz val="6"/>
        <color rgb="FF0B0080"/>
        <rFont val="Arial"/>
        <family val="2"/>
      </rPr>
      <t>f</t>
    </r>
    <r>
      <rPr>
        <sz val="8"/>
        <color rgb="FF222222"/>
        <rFont val="Arial"/>
        <family val="2"/>
      </rPr>
      <t> </t>
    </r>
    <r>
      <rPr>
        <b/>
        <i/>
        <vertAlign val="superscript"/>
        <sz val="6"/>
        <color rgb="FF0B0080"/>
        <rFont val="Arial"/>
        <family val="2"/>
      </rPr>
      <t>g</t>
    </r>
    <r>
      <rPr>
        <sz val="8"/>
        <color rgb="FF222222"/>
        <rFont val="Arial"/>
        <family val="2"/>
      </rPr>
      <t> </t>
    </r>
    <r>
      <rPr>
        <b/>
        <i/>
        <vertAlign val="superscript"/>
        <sz val="6"/>
        <color rgb="FF0B0080"/>
        <rFont val="Arial"/>
        <family val="2"/>
      </rPr>
      <t>h</t>
    </r>
    <r>
      <rPr>
        <sz val="8"/>
        <color rgb="FF222222"/>
        <rFont val="Arial"/>
        <family val="2"/>
      </rPr>
      <t> FDD Supplemental Downlink</t>
    </r>
  </si>
  <si>
    <t>12. ^ Blocks D–E</t>
  </si>
  <si>
    <t>13. ^ Blocks A–B</t>
  </si>
  <si>
    <r>
      <t>14. ^ </t>
    </r>
    <r>
      <rPr>
        <sz val="8"/>
        <color rgb="FF0B0080"/>
        <rFont val="Arial"/>
        <family val="2"/>
      </rPr>
      <t>Jump up to:</t>
    </r>
    <r>
      <rPr>
        <b/>
        <i/>
        <vertAlign val="superscript"/>
        <sz val="6"/>
        <color rgb="FF0B0080"/>
        <rFont val="Arial"/>
        <family val="2"/>
      </rPr>
      <t>a</t>
    </r>
    <r>
      <rPr>
        <sz val="8"/>
        <color rgb="FF222222"/>
        <rFont val="Arial"/>
        <family val="2"/>
      </rPr>
      <t> </t>
    </r>
    <r>
      <rPr>
        <b/>
        <i/>
        <vertAlign val="superscript"/>
        <sz val="6"/>
        <color rgb="FF0B0080"/>
        <rFont val="Arial"/>
        <family val="2"/>
      </rPr>
      <t>b</t>
    </r>
    <r>
      <rPr>
        <sz val="8"/>
        <color rgb="FF222222"/>
        <rFont val="Arial"/>
        <family val="2"/>
      </rPr>
      <t> </t>
    </r>
    <r>
      <rPr>
        <b/>
        <i/>
        <vertAlign val="superscript"/>
        <sz val="6"/>
        <color rgb="FF0B0080"/>
        <rFont val="Arial"/>
        <family val="2"/>
      </rPr>
      <t>c</t>
    </r>
    <r>
      <rPr>
        <sz val="8"/>
        <color rgb="FF222222"/>
        <rFont val="Arial"/>
        <family val="2"/>
      </rPr>
      <t> Duplex Spacing</t>
    </r>
  </si>
  <si>
    <r>
      <t>15. ^</t>
    </r>
    <r>
      <rPr>
        <sz val="8"/>
        <color rgb="FF222222"/>
        <rFont val="Arial"/>
        <family val="2"/>
      </rPr>
      <t> </t>
    </r>
    <r>
      <rPr>
        <sz val="8"/>
        <color rgb="FF0B0080"/>
        <rFont val="Arial"/>
        <family val="2"/>
      </rPr>
      <t>License Assisted Access</t>
    </r>
  </si>
  <si>
    <r>
      <t>16. ^</t>
    </r>
    <r>
      <rPr>
        <sz val="8"/>
        <color rgb="FF222222"/>
        <rFont val="Arial"/>
        <family val="2"/>
      </rPr>
      <t> </t>
    </r>
    <r>
      <rPr>
        <sz val="8"/>
        <color rgb="FF0B0080"/>
        <rFont val="Arial"/>
        <family val="2"/>
      </rPr>
      <t>Cellular Vehicle-to-everything</t>
    </r>
  </si>
  <si>
    <t>17. ^ Blocks A–J</t>
  </si>
  <si>
    <r>
      <t>18. ^ </t>
    </r>
    <r>
      <rPr>
        <sz val="8"/>
        <color rgb="FF0B0080"/>
        <rFont val="Arial"/>
        <family val="2"/>
      </rPr>
      <t>Jump up to:</t>
    </r>
    <r>
      <rPr>
        <b/>
        <i/>
        <vertAlign val="superscript"/>
        <sz val="6"/>
        <color rgb="FF0B0080"/>
        <rFont val="Arial"/>
        <family val="2"/>
      </rPr>
      <t>a</t>
    </r>
    <r>
      <rPr>
        <sz val="8"/>
        <color rgb="FF222222"/>
        <rFont val="Arial"/>
        <family val="2"/>
      </rPr>
      <t> </t>
    </r>
    <r>
      <rPr>
        <b/>
        <i/>
        <vertAlign val="superscript"/>
        <sz val="6"/>
        <color rgb="FF0B0080"/>
        <rFont val="Arial"/>
        <family val="2"/>
      </rPr>
      <t>b</t>
    </r>
    <r>
      <rPr>
        <sz val="8"/>
        <color rgb="FF222222"/>
        <rFont val="Arial"/>
        <family val="2"/>
      </rPr>
      <t> </t>
    </r>
    <r>
      <rPr>
        <sz val="8"/>
        <color rgb="FF0B0080"/>
        <rFont val="Arial"/>
        <family val="2"/>
      </rPr>
      <t>LTE-Unlicensed</t>
    </r>
  </si>
  <si>
    <t>5G Frequency Range 1</t>
  </si>
  <si>
    <t>Band Designator</t>
  </si>
  <si>
    <t>Wavelength in Free Space (centimeters)</t>
  </si>
  <si>
    <t>HF</t>
  </si>
  <si>
    <t>VHF</t>
  </si>
  <si>
    <t>UHF</t>
  </si>
  <si>
    <t>L band</t>
  </si>
  <si>
    <t>S band</t>
  </si>
  <si>
    <t>C band</t>
  </si>
  <si>
    <t>X band</t>
  </si>
  <si>
    <t>Ku band</t>
  </si>
  <si>
    <t>K band</t>
  </si>
  <si>
    <t>Ka band</t>
  </si>
  <si>
    <t>V band</t>
  </si>
  <si>
    <t>W band</t>
  </si>
  <si>
    <t>mm</t>
  </si>
  <si>
    <t>Frequency Range
(GHz)</t>
  </si>
  <si>
    <t>Wavelength in Free Space (meters)</t>
  </si>
  <si>
    <t>Frequency Range
(MHz)</t>
  </si>
  <si>
    <t>Bandwidth (MHz)</t>
  </si>
  <si>
    <t>Bandwidth (GHz)</t>
  </si>
  <si>
    <t>Onda Larga</t>
  </si>
  <si>
    <t>C compromiso entre S y X</t>
  </si>
  <si>
    <t>Wavelength in Free Space (millimeters)</t>
  </si>
  <si>
    <t>milimétrica (de longitud de onda milimétrica)</t>
  </si>
  <si>
    <t>A</t>
  </si>
  <si>
    <t>B</t>
  </si>
  <si>
    <t>C</t>
  </si>
  <si>
    <t>D</t>
  </si>
  <si>
    <t>E</t>
  </si>
  <si>
    <t>F</t>
  </si>
  <si>
    <t>G</t>
  </si>
  <si>
    <t>H</t>
  </si>
  <si>
    <t>I</t>
  </si>
  <si>
    <t>J</t>
  </si>
  <si>
    <t>K</t>
  </si>
  <si>
    <t>L</t>
  </si>
  <si>
    <t>M</t>
  </si>
  <si>
    <t>N</t>
  </si>
  <si>
    <t>????????</t>
  </si>
  <si>
    <t>Utilizada en la segunda guerra mundial para sistemas de apuntamiento militar: la X proviene de la reticula utilizada para apuntar</t>
  </si>
  <si>
    <t>Kurz-under (onda corta alemana baja)</t>
  </si>
  <si>
    <t>Kurz-above (por encima de la onda corta alemana)</t>
  </si>
  <si>
    <t>The allocation of radio frequencies is provided according to Article 5 of the ITU Radio Regulations (edition 2012).[2]</t>
  </si>
  <si>
    <t>In order to improve harmonisation in spectrum utilisation, the majority of service-allocations stipulated in this document were incorporated in national Tables of Frequency Allocations and Utilisations which is within the responsibility of the appropriate national administration. The allocation might be primary, secondary, exclusive, and shared.</t>
  </si>
  <si>
    <t>primary allocation: is indicated by writing in capital letters (see example below)</t>
  </si>
  <si>
    <t>secondary allocation: is indicated by small letters</t>
  </si>
  <si>
    <t>exclusive or shared utilization: is within the responsibility of administrations</t>
  </si>
  <si>
    <t>Type</t>
  </si>
  <si>
    <t>Availability</t>
  </si>
  <si>
    <t>Licensed users</t>
  </si>
  <si>
    <t>Subject to local acceptance</t>
  </si>
  <si>
    <t>FIXED SERVICE &amp; Mobile service</t>
  </si>
  <si>
    <t>Worldwide</t>
  </si>
  <si>
    <t>FIXED &amp; Mobile services except Aeronautical mobile (R) service</t>
  </si>
  <si>
    <t>FIXED &amp; MOBILE SERVICE except Aeronautical mobile service, CB Radio</t>
  </si>
  <si>
    <t>Fixed, Mobile services &amp; Earth exploration-satellite service</t>
  </si>
  <si>
    <t>only in Region 1, subject to local acceptance</t>
  </si>
  <si>
    <t>AMATEUR SERVICE &amp; RADIOLOCATION SERVICE, additional apply the provisions of footnote 5.280. For Australia see footnote AU.</t>
  </si>
  <si>
    <t>Region 2 only (with some exceptions)</t>
  </si>
  <si>
    <t>FIXED, Mobile except aeronautical mobile &amp; Radiolocation service; in Region 2 additional Amateur service</t>
  </si>
  <si>
    <t>FIXED, MOBILE, RADIOLOCATION, Amateur &amp; Amateur-satellite service</t>
  </si>
  <si>
    <t>FIXED-SATELLITE, RADIOLOCATION, MOBILE, Amateur &amp; Amateur-satellite service</t>
  </si>
  <si>
    <t>AMATEUR, AMATEUR-SATELLITE, RADIOLOCATION &amp; Earth exploration-satellite service (active)</t>
  </si>
  <si>
    <t>FIXED, INTER-SATELLITE, MOBILE &amp; RADIOLOCATION SERVICE</t>
  </si>
  <si>
    <t>EARTH EXPLORATION-SATELLITE (passive), FIXED, INTER-SATELLITE, MOBILE, SPACE RESEARCH (passive) &amp; Amateur service</t>
  </si>
  <si>
    <t>RADIOLOCATION, RADIO ASTRONOMY, Amateur &amp; Amateur-satellite service</t>
  </si>
  <si>
    <t>Frequency range (MHz)</t>
  </si>
  <si>
    <t>Center frequency (MHz)</t>
  </si>
  <si>
    <t>Frequency allocation of ISM (Industrial, Scientific, Medical)</t>
  </si>
  <si>
    <t>Frequency range (GHz)</t>
  </si>
  <si>
    <t>Center frequency (GHz)</t>
  </si>
  <si>
    <t>WiFi</t>
  </si>
  <si>
    <t>Notas de AA</t>
  </si>
  <si>
    <t>Type A (footnote 5.138) = frequency bands are designated for ISM applications. The use of these frequency bands for ISM applications shall be subject to special authorization by the administration concerned, in agreement with other administrations whose radiocommunication services might be affected. In applying this provision, administrations shall have due regard to the latest relevant ITU-R Recommendations.</t>
  </si>
  <si>
    <t>Footnote AU, Australia is part of ITU Region 3 the band 433.05 to 434.79 MHz is not a designated ISM band in Australia, however the operation of low powered devices in the radiofrequency band 433.05 to 434.79 MHz is supported through Radiocommunications class licence for low interference potential devices (LIPDs)[3].</t>
  </si>
  <si>
    <t>Type B (footnote 5.150) = frequency bands are also designated for ISM applications. Radiocommunication services operating within these bands must accept harmful interference which may be caused by these applications.</t>
  </si>
  <si>
    <t>ITU RR, Footnote 5.280 = In Germany, Austria, Bosnia and Herzegovina, Croatia, Macedonia, Liechtenstein, Montenegro, Portugal, Serbia, Slovenia and Switzerland, the band 433.05-434.79 MHz (center frequency 433.92 MHz) is designated for ISM applications. Radiocommunication services of these countries operating within this band must accept harmful interference which may be caused by these applications.</t>
  </si>
  <si>
    <t>Very High Frequency (Muy Alta Frecuencia)</t>
  </si>
  <si>
    <t>High Frequency (Alta Frecuencia)</t>
  </si>
  <si>
    <t>Ultra High Frequency (Ultra Alta Frecuencia)</t>
  </si>
  <si>
    <t>LTE Cat 1</t>
  </si>
  <si>
    <t>LTE-M</t>
  </si>
  <si>
    <t>NB-IoT</t>
  </si>
  <si>
    <t>EC-GSM-IoT</t>
  </si>
  <si>
    <t>LC-LTE/MTCe</t>
  </si>
  <si>
    <t>eMTC</t>
  </si>
  <si>
    <t>LTE Cat 0</t>
  </si>
  <si>
    <t>LTE Cat M1</t>
  </si>
  <si>
    <t>LTE Cat M2</t>
  </si>
  <si>
    <t>non-BL</t>
  </si>
  <si>
    <t>LTE Cat NB1</t>
  </si>
  <si>
    <t>LTE Cat NB2</t>
  </si>
  <si>
    <t>3GPP Release</t>
  </si>
  <si>
    <t>Release 8</t>
  </si>
  <si>
    <t>Release 12</t>
  </si>
  <si>
    <t>Release 13</t>
  </si>
  <si>
    <t>Release 14</t>
  </si>
  <si>
    <t>Downlink Peak Rate</t>
  </si>
  <si>
    <t>10 Mbit/s</t>
  </si>
  <si>
    <t>1 Mbit/s</t>
  </si>
  <si>
    <t>250 kbit/s</t>
  </si>
  <si>
    <t>474 kbit/s (EDGE)</t>
  </si>
  <si>
    <t>2 Mbit/s (EGPRS2B)</t>
  </si>
  <si>
    <t>Uplink Peak Rate</t>
  </si>
  <si>
    <t>5 Mbit/s</t>
  </si>
  <si>
    <t>250 kbit/s (multi-tone)</t>
  </si>
  <si>
    <t>20 kbit/s (single-tone)</t>
  </si>
  <si>
    <t>Latency</t>
  </si>
  <si>
    <t>50–100ms</t>
  </si>
  <si>
    <t>not deployed</t>
  </si>
  <si>
    <t>10ms–15ms</t>
  </si>
  <si>
    <t>1.6s–10s</t>
  </si>
  <si>
    <t>700ms–2s</t>
  </si>
  <si>
    <t>Number of Antennas</t>
  </si>
  <si>
    <t>1–2</t>
  </si>
  <si>
    <t>Duplex Mode</t>
  </si>
  <si>
    <t>Full Duplex</t>
  </si>
  <si>
    <t>Half Duplex</t>
  </si>
  <si>
    <t>Device Receive Bandwidth</t>
  </si>
  <si>
    <t>1.4 – 20 MHz</t>
  </si>
  <si>
    <t>1.4 MHz</t>
  </si>
  <si>
    <t>180 kHz</t>
  </si>
  <si>
    <t>200 kHz</t>
  </si>
  <si>
    <t>Receiver Chains</t>
  </si>
  <si>
    <t>2 (MIMO)</t>
  </si>
  <si>
    <t>1 (SISO)</t>
  </si>
  <si>
    <t>Device Transmit Power</t>
  </si>
  <si>
    <t>23 dBm</t>
  </si>
  <si>
    <t>20 / 23 dBm</t>
  </si>
  <si>
    <t>23 / 33 dBm</t>
  </si>
  <si>
    <t>VTE [11][12]</t>
  </si>
  <si>
    <t>3GPP Narrowband Cellular Standards</t>
  </si>
  <si>
    <t>Full or Half</t>
  </si>
  <si>
    <t>NR bands are defined with prefix of "n". When the NR band is overlapping with the legacy 4G LTE band, they share the same band number: these are bands n1 to n84.</t>
  </si>
  <si>
    <t>5G</t>
  </si>
  <si>
    <t>LTE</t>
  </si>
  <si>
    <t>Wave
length (mm)</t>
  </si>
  <si>
    <t>Wave
length (cm)</t>
  </si>
  <si>
    <t>Uplink&amp;Downlink
 (GHz)</t>
  </si>
  <si>
    <t>Country / Region</t>
  </si>
  <si>
    <t>(Low and mid band)</t>
  </si>
  <si>
    <t>(High band)</t>
  </si>
  <si>
    <t>USA</t>
  </si>
  <si>
    <t>600MHz</t>
  </si>
  <si>
    <t>3100 – 3550 MHz</t>
  </si>
  <si>
    <t>3700 – 4200 MHz</t>
  </si>
  <si>
    <t>64 – 71 GHz</t>
  </si>
  <si>
    <t>3400 – 3800 MHz</t>
  </si>
  <si>
    <t>Japan</t>
  </si>
  <si>
    <t>3600 – 4200 MHz</t>
  </si>
  <si>
    <t>4400 – 4900 MHz</t>
  </si>
  <si>
    <t>China</t>
  </si>
  <si>
    <t>3300 – 3600 MHz</t>
  </si>
  <si>
    <t>4400 – 4500 MHz</t>
  </si>
  <si>
    <t>4800 – 4990 MHz</t>
  </si>
  <si>
    <t>37.25 – 43.5 GHz</t>
  </si>
  <si>
    <t>Korea</t>
  </si>
  <si>
    <t>26.5 – 29.5 GHz</t>
  </si>
  <si>
    <t>India</t>
  </si>
  <si>
    <t>3400 – 3600 MHz</t>
  </si>
  <si>
    <t>24.5GHz – 29.5GHz</t>
  </si>
  <si>
    <t>https://www.rfpage.com/what-are-5g-frequency-bands/</t>
  </si>
  <si>
    <t>Taken from web page:</t>
  </si>
  <si>
    <t>5G Band Assignment by World Region (August 2018)</t>
  </si>
  <si>
    <t>Below 6 GHz</t>
  </si>
  <si>
    <t>Above 6 GHz</t>
  </si>
  <si>
    <t>n261 27.5 – 28.35 GHz</t>
  </si>
  <si>
    <t>n258 24.25 – 27.5 GHz</t>
  </si>
  <si>
    <t>n260 37 – 40 GHZ</t>
  </si>
  <si>
    <t>n261 27.5 – 28.25 GHz</t>
  </si>
  <si>
    <t>Country</t>
  </si>
  <si>
    <t xml:space="preserve">Spain </t>
  </si>
  <si>
    <t>Date</t>
  </si>
  <si>
    <t>Germany</t>
  </si>
  <si>
    <t>Spanish Auction of July 25th, 2018</t>
  </si>
  <si>
    <t>Movistar</t>
  </si>
  <si>
    <t>2 y 3,6 GHz</t>
  </si>
  <si>
    <t>3,6-3,8 GHz</t>
  </si>
  <si>
    <t>2.3 GHz (UK ONLY)</t>
  </si>
  <si>
    <t>694 – 790 MHz Europe</t>
  </si>
  <si>
    <t>EU</t>
  </si>
  <si>
    <t>UK</t>
  </si>
  <si>
    <t>The other EU bands</t>
  </si>
  <si>
    <t>EU Bands</t>
  </si>
  <si>
    <t>n86
(n80)</t>
  </si>
  <si>
    <t>n2
(n25)</t>
  </si>
  <si>
    <t>n38
(n41)</t>
  </si>
  <si>
    <t>n78
(n77)</t>
  </si>
  <si>
    <t>n261
(n257)</t>
  </si>
  <si>
    <t>Band
(Subset of)</t>
  </si>
  <si>
    <t>20 Gbps</t>
  </si>
  <si>
    <t>5G New Radio and Next Generation Core</t>
  </si>
  <si>
    <t>4G+</t>
  </si>
  <si>
    <t>LTE Advanced Pro</t>
  </si>
  <si>
    <t>4G</t>
  </si>
  <si>
    <t>LTE Advanced</t>
  </si>
  <si>
    <t>Long Term Evolution</t>
  </si>
  <si>
    <t>H+</t>
  </si>
  <si>
    <t>UMTS-HSPA+</t>
  </si>
  <si>
    <t>UMTS-HSPA</t>
  </si>
  <si>
    <t>3G</t>
  </si>
  <si>
    <t>Universal Mobile Telecommunication Service</t>
  </si>
  <si>
    <t>200 kHz</t>
  </si>
  <si>
    <t>Enhanced Data Rates for GSM Evolution</t>
  </si>
  <si>
    <t>EDGE</t>
  </si>
  <si>
    <t>2G</t>
  </si>
  <si>
    <t>General Packet Radio Service</t>
  </si>
  <si>
    <t>GPRS</t>
  </si>
  <si>
    <t>Global System for Mobile Communications</t>
  </si>
  <si>
    <t>GSM</t>
  </si>
  <si>
    <t>1G is the analog mobile telephony. It was depleted around 2001.</t>
  </si>
  <si>
    <t>1G</t>
  </si>
  <si>
    <t>Proprietary analog mobile telephony</t>
  </si>
  <si>
    <t>Analog</t>
  </si>
  <si>
    <t>Notes</t>
  </si>
  <si>
    <t>Latency (ms)</t>
  </si>
  <si>
    <t>Shown in Phone</t>
  </si>
  <si>
    <t>Generation</t>
  </si>
  <si>
    <t>Technology</t>
  </si>
  <si>
    <t>Generations of Mobile Communications</t>
  </si>
  <si>
    <t>Understanding LTE Carrier Frequency and EARFCN</t>
  </si>
  <si>
    <t>LTE EARFCN DisplayLTE EARFCN is used to display Carrier Frequency</t>
  </si>
  <si>
    <t>CableFree LTE base stations use ETSI Industry Standard EARFCN to display channel numbers, rather than raw frequencies in MHz.  This may appear confusing at first glance but is the standard in LTE networks.  This article explains how to convert between LTE carrier Frequency and EARFCN numbers</t>
  </si>
  <si>
    <t>EARFCN stands for E-UTRA Absolute Radio Frequency Channel Number.In LTE, the carrier frequency in the uplink and downlink is designated by EARFCN, which ranges between 0-65535.</t>
  </si>
  <si>
    <t>EARFCN uniquely identify the LTE band and carrier frequency.</t>
  </si>
  <si>
    <t>For example Band-1 and Band-4 can have same Rx frequency 2110-2170 MHz,  but their EARFCN are different.</t>
  </si>
  <si>
    <t>EARFCN is independent of channel bandwidth.</t>
  </si>
  <si>
    <t>DOWNLINK (Base Station to CPE) and UPLINK (CPE to Base Station)</t>
  </si>
  <si>
    <t>The relation between EARFCN and its uplink/downlink carrier frequency is given by the equation below</t>
  </si>
  <si>
    <t>Fdownlink=FDLLow+0.1(NDL−NDLOffset)Fdownlink=FDLLow+0.1(NDL-NDLOffset)</t>
  </si>
  <si>
    <t>Fuplink=FULLow+0.1(NUL−NULOffset)</t>
  </si>
  <si>
    <t>where,</t>
  </si>
  <si>
    <t>NDL = downlink EARFCN</t>
  </si>
  <si>
    <t>NUL = uplink EARFCN</t>
  </si>
  <si>
    <t>NDLoffset = offset used to calculate downlink EARFCN</t>
  </si>
  <si>
    <t>NULoffset = offset used to calculate uplink EARFCN</t>
  </si>
  <si>
    <t>EARFCN of carrier frequency can be calculated with Eq-(1) or Eq-(2) using FDL_low, NOffs-DL, FUL_low and NOffs-UL given in table below.</t>
  </si>
  <si>
    <t>Downlink</t>
  </si>
  <si>
    <t>Uplink</t>
  </si>
  <si>
    <t>FDL_low (MHz)</t>
  </si>
  <si>
    <t>NOffs-DL</t>
  </si>
  <si>
    <t>NDL Range</t>
  </si>
  <si>
    <t>FUL_low (MHz)</t>
  </si>
  <si>
    <t>NOffs-UL</t>
  </si>
  <si>
    <t>NUL Range</t>
  </si>
  <si>
    <t>0-599</t>
  </si>
  <si>
    <t>18000-18599</t>
  </si>
  <si>
    <t>600-1199</t>
  </si>
  <si>
    <t>18600-19199</t>
  </si>
  <si>
    <t>1200-1949</t>
  </si>
  <si>
    <t>19200-19949</t>
  </si>
  <si>
    <t>1950-2399</t>
  </si>
  <si>
    <t>19950-20399</t>
  </si>
  <si>
    <t>2400-2649</t>
  </si>
  <si>
    <t>20400-20649</t>
  </si>
  <si>
    <t>2650-2749</t>
  </si>
  <si>
    <t>20650-20749</t>
  </si>
  <si>
    <t>2750-3449</t>
  </si>
  <si>
    <t>20750-21449</t>
  </si>
  <si>
    <t>3450-3799</t>
  </si>
  <si>
    <t>21450-21799</t>
  </si>
  <si>
    <t>3800-4149</t>
  </si>
  <si>
    <t>21800-22149</t>
  </si>
  <si>
    <t>4150-4749</t>
  </si>
  <si>
    <t>22150-22749</t>
  </si>
  <si>
    <t>4750-4949</t>
  </si>
  <si>
    <t>22750-22949</t>
  </si>
  <si>
    <t>5010-5179</t>
  </si>
  <si>
    <t>23010-23179</t>
  </si>
  <si>
    <t>5180-5279</t>
  </si>
  <si>
    <t>23180-23279</t>
  </si>
  <si>
    <t>5280-5379</t>
  </si>
  <si>
    <t>23280-23379</t>
  </si>
  <si>
    <t>…</t>
  </si>
  <si>
    <t>5730-5849</t>
  </si>
  <si>
    <t>23730-23849</t>
  </si>
  <si>
    <t>5850-5999</t>
  </si>
  <si>
    <t>23850-23999</t>
  </si>
  <si>
    <t>6000-6149</t>
  </si>
  <si>
    <t>24000-24149</t>
  </si>
  <si>
    <t>6150-6449</t>
  </si>
  <si>
    <t>24150-24449</t>
  </si>
  <si>
    <t>6450-6599</t>
  </si>
  <si>
    <t>24450-24599</t>
  </si>
  <si>
    <t>6600-7399</t>
  </si>
  <si>
    <t>24600-25399</t>
  </si>
  <si>
    <t>7500-7699</t>
  </si>
  <si>
    <t>25500-25699</t>
  </si>
  <si>
    <t>7700-8039</t>
  </si>
  <si>
    <t>25700-26039</t>
  </si>
  <si>
    <t>8040-8689</t>
  </si>
  <si>
    <t>26040-26689</t>
  </si>
  <si>
    <t>8690-9039</t>
  </si>
  <si>
    <t>26690-27039</t>
  </si>
  <si>
    <t>9040-9209</t>
  </si>
  <si>
    <t>27040-27209</t>
  </si>
  <si>
    <t>9210-9659</t>
  </si>
  <si>
    <t>27210-27659</t>
  </si>
  <si>
    <t>9660-9769</t>
  </si>
  <si>
    <t>–</t>
  </si>
  <si>
    <t>9870-9919</t>
  </si>
  <si>
    <t>27760-27809</t>
  </si>
  <si>
    <t>36000-36199</t>
  </si>
  <si>
    <t>36200-36349</t>
  </si>
  <si>
    <t>36350-36949</t>
  </si>
  <si>
    <t>36950-37549</t>
  </si>
  <si>
    <t>37550-37749</t>
  </si>
  <si>
    <t>37750-38249</t>
  </si>
  <si>
    <t>38250-38649</t>
  </si>
  <si>
    <t>38650-39649</t>
  </si>
  <si>
    <t>39650-41589</t>
  </si>
  <si>
    <t>41590-43589</t>
  </si>
  <si>
    <t>43590-45589</t>
  </si>
  <si>
    <t>45590-46589</t>
  </si>
  <si>
    <t>Ref: ETSI TS 136 521-1 V11.2.0 (2013-10)</t>
  </si>
  <si>
    <t>Apr 2019</t>
  </si>
  <si>
    <t>[118][119]</t>
  </si>
  <si>
    <t>800 MHz</t>
  </si>
  <si>
    <t>ANTEL</t>
  </si>
  <si>
    <t> Uruguay</t>
  </si>
  <si>
    <t>Non-3GPP proprietary standard (5G TF)</t>
  </si>
  <si>
    <t>[116][117]</t>
  </si>
  <si>
    <t>400 MHz</t>
  </si>
  <si>
    <r>
      <t>[113][114][115]</t>
    </r>
    <r>
      <rPr>
        <sz val="8"/>
        <color rgb="FF222222"/>
        <rFont val="Arial"/>
        <family val="2"/>
      </rPr>
      <t> </t>
    </r>
    <r>
      <rPr>
        <vertAlign val="superscript"/>
        <sz val="7"/>
        <color rgb="FF0B0080"/>
        <rFont val="Arial"/>
        <family val="2"/>
      </rPr>
      <t>[105]</t>
    </r>
  </si>
  <si>
    <t>Verizon</t>
  </si>
  <si>
    <t>20 MHz</t>
  </si>
  <si>
    <t>[106][107][108][109][110][111][112][105]</t>
  </si>
  <si>
    <t>100 MHz</t>
  </si>
  <si>
    <r>
      <t>?</t>
    </r>
    <r>
      <rPr>
        <sz val="8"/>
        <color rgb="FF222222"/>
        <rFont val="Arial"/>
        <family val="2"/>
      </rPr>
      <t> MHz</t>
    </r>
  </si>
  <si>
    <t>T-Mobile</t>
  </si>
  <si>
    <t>[103][104][105]</t>
  </si>
  <si>
    <t>40-60 MHz</t>
  </si>
  <si>
    <t>Sprint</t>
  </si>
  <si>
    <t>Dec 2018</t>
  </si>
  <si>
    <t>[102]</t>
  </si>
  <si>
    <t>C Spire</t>
  </si>
  <si>
    <t>LTE-A Pro deployment marketed as "5G Evolution"</t>
  </si>
  <si>
    <t>[100][101]</t>
  </si>
  <si>
    <t>AT&amp;T</t>
  </si>
  <si>
    <t> United States</t>
  </si>
  <si>
    <t>[7][98][99]</t>
  </si>
  <si>
    <t>50 MHz</t>
  </si>
  <si>
    <t>Vodafone</t>
  </si>
  <si>
    <t>[7][97]</t>
  </si>
  <si>
    <t>40 MHz</t>
  </si>
  <si>
    <t>EE</t>
  </si>
  <si>
    <t>Aug 2019</t>
  </si>
  <si>
    <t>[7][95][96]</t>
  </si>
  <si>
    <t> United Kingdom</t>
  </si>
  <si>
    <t>[93][94]</t>
  </si>
  <si>
    <t>Etisalat</t>
  </si>
  <si>
    <t> United Arab Emirates</t>
  </si>
  <si>
    <t>marketed as "5G Wide"</t>
  </si>
  <si>
    <t>10 MHz on n1 and/or n3 via Dual Connectivity (unverified)</t>
  </si>
  <si>
    <t>Marketed as "5G Fast"</t>
  </si>
  <si>
    <t>[7][90][91][92]</t>
  </si>
  <si>
    <t>120 MHz</t>
  </si>
  <si>
    <t>Swisscom</t>
  </si>
  <si>
    <r>
      <t>LTE-A Pro on B3, B7, B20 and B28 marketed as "5G"</t>
    </r>
    <r>
      <rPr>
        <vertAlign val="superscript"/>
        <sz val="7"/>
        <color rgb="FF0B0080"/>
        <rFont val="Arial"/>
        <family val="2"/>
      </rPr>
      <t>[88][89]</t>
    </r>
  </si>
  <si>
    <t>[7][85][86][87]</t>
  </si>
  <si>
    <t>n80[A 1]</t>
  </si>
  <si>
    <t>Sunrise</t>
  </si>
  <si>
    <t>  Switzerland</t>
  </si>
  <si>
    <t>[7][84]</t>
  </si>
  <si>
    <t>Telia</t>
  </si>
  <si>
    <t> Sweden</t>
  </si>
  <si>
    <t>[7][80][81][82][83]</t>
  </si>
  <si>
    <t>90 MHz</t>
  </si>
  <si>
    <t>[7][78][79]</t>
  </si>
  <si>
    <t>Telefónica</t>
  </si>
  <si>
    <t> Spain</t>
  </si>
  <si>
    <t>World's first commercial service</t>
  </si>
  <si>
    <t>[1][75][76][77]</t>
  </si>
  <si>
    <t>SK Telecom</t>
  </si>
  <si>
    <t>KT</t>
  </si>
  <si>
    <t>80 MHz</t>
  </si>
  <si>
    <t>LG U+</t>
  </si>
  <si>
    <t> South Korea</t>
  </si>
  <si>
    <t>[74]</t>
  </si>
  <si>
    <t>Rain</t>
  </si>
  <si>
    <t> South Africa</t>
  </si>
  <si>
    <t>June 2019</t>
  </si>
  <si>
    <t>[12][73]</t>
  </si>
  <si>
    <t>Zain</t>
  </si>
  <si>
    <t>(unused)</t>
  </si>
  <si>
    <t>[12][70][71][72]</t>
  </si>
  <si>
    <t>STC</t>
  </si>
  <si>
    <t> Saudi Arabia</t>
  </si>
  <si>
    <t>[69]</t>
  </si>
  <si>
    <t>TIM</t>
  </si>
  <si>
    <t> San Marino</t>
  </si>
  <si>
    <t>[66][68]</t>
  </si>
  <si>
    <t>Tele2</t>
  </si>
  <si>
    <t>[67]</t>
  </si>
  <si>
    <t>Tattelecom</t>
  </si>
  <si>
    <t>[64][65][66]</t>
  </si>
  <si>
    <t>MTS</t>
  </si>
  <si>
    <t> Russia</t>
  </si>
  <si>
    <t>2 blocks of 20 MHz each</t>
  </si>
  <si>
    <t>[7][62][63]</t>
  </si>
  <si>
    <t>[7][61]</t>
  </si>
  <si>
    <t>Digi</t>
  </si>
  <si>
    <t> Romania</t>
  </si>
  <si>
    <t>[59][60]</t>
  </si>
  <si>
    <t>World's first deployment</t>
  </si>
  <si>
    <t>[56][57][58]</t>
  </si>
  <si>
    <t>Ooredoo</t>
  </si>
  <si>
    <t> Qatar</t>
  </si>
  <si>
    <t>[7][55]</t>
  </si>
  <si>
    <t>[7][54]</t>
  </si>
  <si>
    <t>Orange</t>
  </si>
  <si>
    <t> Poland</t>
  </si>
  <si>
    <t>[50][51][52][53]</t>
  </si>
  <si>
    <t>Smart</t>
  </si>
  <si>
    <t>[49]</t>
  </si>
  <si>
    <t>Globe Telecom</t>
  </si>
  <si>
    <t> Philippines</t>
  </si>
  <si>
    <t>Aug 2018</t>
  </si>
  <si>
    <t>[48]</t>
  </si>
  <si>
    <t>Vodacom</t>
  </si>
  <si>
    <t> Lesotho</t>
  </si>
  <si>
    <t>[47]</t>
  </si>
  <si>
    <t> New Zealand</t>
  </si>
  <si>
    <t>[46]</t>
  </si>
  <si>
    <t>Monaco Telecom</t>
  </si>
  <si>
    <t> Monaco</t>
  </si>
  <si>
    <t>[45]</t>
  </si>
  <si>
    <t>Dhiraagu</t>
  </si>
  <si>
    <t> Maldives</t>
  </si>
  <si>
    <t>July 2019</t>
  </si>
  <si>
    <t>[7][44]</t>
  </si>
  <si>
    <t> Latvia</t>
  </si>
  <si>
    <t>[12][38][39][43][41]</t>
  </si>
  <si>
    <t>[12][42][39][43][41]</t>
  </si>
  <si>
    <t>Viva</t>
  </si>
  <si>
    <t>[12][38][39][40][41]</t>
  </si>
  <si>
    <t> Kuwait</t>
  </si>
  <si>
    <t>[7][35]</t>
  </si>
  <si>
    <t>[7][34][35][36][37]</t>
  </si>
  <si>
    <t> Italy</t>
  </si>
  <si>
    <t>[7][33]</t>
  </si>
  <si>
    <t> Ireland</t>
  </si>
  <si>
    <t>[32]</t>
  </si>
  <si>
    <t>XL Axiata</t>
  </si>
  <si>
    <t>Telkomsel</t>
  </si>
  <si>
    <t> Indonesia</t>
  </si>
  <si>
    <t>[7][31]</t>
  </si>
  <si>
    <t>60 MHz</t>
  </si>
  <si>
    <t> Hungary</t>
  </si>
  <si>
    <t>[7][29][30]</t>
  </si>
  <si>
    <t>[7][26][27][28]</t>
  </si>
  <si>
    <t>Telekom</t>
  </si>
  <si>
    <t> Germany</t>
  </si>
  <si>
    <t>[7][25]</t>
  </si>
  <si>
    <t>130 MHz</t>
  </si>
  <si>
    <t>[7][23][24]</t>
  </si>
  <si>
    <t>Elisa</t>
  </si>
  <si>
    <t> Finland</t>
  </si>
  <si>
    <t>[7][23]</t>
  </si>
  <si>
    <t> Estonia</t>
  </si>
  <si>
    <t>[7][22]</t>
  </si>
  <si>
    <t>O2</t>
  </si>
  <si>
    <t> Czech Republic</t>
  </si>
  <si>
    <t>[1][21]</t>
  </si>
  <si>
    <t>Unicom</t>
  </si>
  <si>
    <t>Additional 60 MHz on B41 in use for TD-LTE</t>
  </si>
  <si>
    <t>Dec 2019</t>
  </si>
  <si>
    <t>[1][18][19][20]</t>
  </si>
  <si>
    <t>China Mobile</t>
  </si>
  <si>
    <t> China</t>
  </si>
  <si>
    <t>[16][17]</t>
  </si>
  <si>
    <t> Brazil</t>
  </si>
  <si>
    <t>[12][15]</t>
  </si>
  <si>
    <t>[12][13][14]</t>
  </si>
  <si>
    <r>
      <t>100</t>
    </r>
    <r>
      <rPr>
        <b/>
        <i/>
        <sz val="8"/>
        <color rgb="FF222222"/>
        <rFont val="Arial"/>
        <family val="2"/>
      </rPr>
      <t>?</t>
    </r>
    <r>
      <rPr>
        <sz val="8"/>
        <color rgb="FF222222"/>
        <rFont val="Arial"/>
        <family val="2"/>
      </rPr>
      <t> MHz</t>
    </r>
  </si>
  <si>
    <t>Batelco</t>
  </si>
  <si>
    <t> Bahrain</t>
  </si>
  <si>
    <t>[7][10][11]</t>
  </si>
  <si>
    <t>110 MHz</t>
  </si>
  <si>
    <t>Magenta Telekom</t>
  </si>
  <si>
    <t>[7][8][9]</t>
  </si>
  <si>
    <t>Drei</t>
  </si>
  <si>
    <t> Austria</t>
  </si>
  <si>
    <t>[1][4][5][6]</t>
  </si>
  <si>
    <t>Telstra</t>
  </si>
  <si>
    <t>Jan 2019</t>
  </si>
  <si>
    <t>[1][2][3]</t>
  </si>
  <si>
    <t>Optus</t>
  </si>
  <si>
    <t> Australia</t>
  </si>
  <si>
    <t>28 GHz</t>
  </si>
  <si>
    <t>39 GHz</t>
  </si>
  <si>
    <t>3.5 GHz</t>
  </si>
  <si>
    <t>2.5 GHz</t>
  </si>
  <si>
    <t>2.3 GHz</t>
  </si>
  <si>
    <t>Other</t>
  </si>
  <si>
    <t>n261</t>
  </si>
  <si>
    <t>n78</t>
  </si>
  <si>
    <t>Operator</t>
  </si>
  <si>
    <t>Country or territory</t>
  </si>
  <si>
    <r>
      <t>Pre-commercial service: </t>
    </r>
    <r>
      <rPr>
        <sz val="8"/>
        <color rgb="FF0B0080"/>
        <rFont val="Arial"/>
        <family val="2"/>
      </rPr>
      <t>NSA</t>
    </r>
    <r>
      <rPr>
        <vertAlign val="superscript"/>
        <sz val="7"/>
        <color rgb="FF0B0080"/>
        <rFont val="Arial"/>
        <family val="2"/>
      </rPr>
      <t>[B 2]</t>
    </r>
  </si>
  <si>
    <r>
      <t>Pre-commercial service: </t>
    </r>
    <r>
      <rPr>
        <sz val="8"/>
        <color rgb="FF0B0080"/>
        <rFont val="Arial"/>
        <family val="2"/>
      </rPr>
      <t>SA</t>
    </r>
    <r>
      <rPr>
        <vertAlign val="superscript"/>
        <sz val="7"/>
        <color rgb="FF0B0080"/>
        <rFont val="Arial"/>
        <family val="2"/>
      </rPr>
      <t>[B 1]</t>
    </r>
  </si>
  <si>
    <r>
      <t>Commercial service: </t>
    </r>
    <r>
      <rPr>
        <sz val="8"/>
        <color rgb="FF0B0080"/>
        <rFont val="Arial"/>
        <family val="2"/>
      </rPr>
      <t>NSA</t>
    </r>
    <r>
      <rPr>
        <vertAlign val="superscript"/>
        <sz val="7"/>
        <color rgb="FF0B0080"/>
        <rFont val="Arial"/>
        <family val="2"/>
      </rPr>
      <t>[B 2]</t>
    </r>
  </si>
  <si>
    <r>
      <t>Commercial service: </t>
    </r>
    <r>
      <rPr>
        <sz val="8"/>
        <color rgb="FF0B0080"/>
        <rFont val="Arial"/>
        <family val="2"/>
      </rPr>
      <t>SA</t>
    </r>
    <r>
      <rPr>
        <vertAlign val="superscript"/>
        <sz val="7"/>
        <color rgb="FF0B0080"/>
        <rFont val="Arial"/>
        <family val="2"/>
      </rPr>
      <t>[B 1]</t>
    </r>
  </si>
  <si>
    <t>Legend</t>
  </si>
  <si>
    <t>https://en.wikipedia.org/wiki/List_of_5G_NR_networks</t>
  </si>
  <si>
    <t>Soure:</t>
  </si>
  <si>
    <t>5G World Commercial Service</t>
  </si>
  <si>
    <t>Total BW(MHz)</t>
  </si>
  <si>
    <t>Band BW (MHz)</t>
  </si>
  <si>
    <t>Acum BW (MHz)</t>
  </si>
  <si>
    <t>Avail. BW (MHz)</t>
  </si>
  <si>
    <t>Overview of the Electromagnetic Spectrum</t>
  </si>
  <si>
    <t>Source: Wikipedia Electromagnetic Spectrum</t>
  </si>
  <si>
    <t>Effective Radiated Power</t>
  </si>
  <si>
    <t>https://en.wikipedia.org/wiki/List_of_North_American_broadcast_station_classes</t>
  </si>
  <si>
    <t>List of North-American Broadcast Stations</t>
  </si>
  <si>
    <t>https://en.wikipedia.org/wiki/Effective_radiated_power</t>
  </si>
  <si>
    <t>3GPP was created on December 1998</t>
  </si>
  <si>
    <t>See the following links:</t>
  </si>
  <si>
    <t>https://www.3gpp.org/DynaReport/SpecReleaseMatrix.htm</t>
  </si>
  <si>
    <t>https://en.wikipedia.org/wiki/3GPP</t>
  </si>
  <si>
    <t>https://www.3gpp.org/technologies/keywords-acronyms/99-hspa</t>
  </si>
  <si>
    <t>User</t>
  </si>
  <si>
    <t>equipment</t>
  </si>
  <si>
    <t>Category</t>
  </si>
  <si>
    <t>Max. L1</t>
  </si>
  <si>
    <t>(Mbit/s)</t>
  </si>
  <si>
    <t>Max. number</t>
  </si>
  <si>
    <t>of DL MIMO</t>
  </si>
  <si>
    <t>layers</t>
  </si>
  <si>
    <t>NB1</t>
  </si>
  <si>
    <t>0.68</t>
  </si>
  <si>
    <t>1.0</t>
  </si>
  <si>
    <t>Rel 13</t>
  </si>
  <si>
    <t>M1</t>
  </si>
  <si>
    <t>Rel 12</t>
  </si>
  <si>
    <t>10.3</t>
  </si>
  <si>
    <t>5.2</t>
  </si>
  <si>
    <t>Rel 8</t>
  </si>
  <si>
    <t>51.0</t>
  </si>
  <si>
    <t>25.5</t>
  </si>
  <si>
    <t>102.0</t>
  </si>
  <si>
    <t>150.8</t>
  </si>
  <si>
    <t>299.6</t>
  </si>
  <si>
    <t>75.4</t>
  </si>
  <si>
    <t>301.5</t>
  </si>
  <si>
    <t>2 or 4</t>
  </si>
  <si>
    <t>Rel 10</t>
  </si>
  <si>
    <t>2,998.6</t>
  </si>
  <si>
    <t>1,497.8</t>
  </si>
  <si>
    <t>452.2</t>
  </si>
  <si>
    <t>Rel 11</t>
  </si>
  <si>
    <t>603.0</t>
  </si>
  <si>
    <t>391.7</t>
  </si>
  <si>
    <t>2 or 4 or 8</t>
  </si>
  <si>
    <t>UMTS and its evolution (similar to CDMA2000 used in the US and Korea) uses W-CDMA, and not OFDM.</t>
  </si>
  <si>
    <t>LTE introduces OFDM instead of the W-CDMA used in UMTS.</t>
  </si>
  <si>
    <t>2G/GSM</t>
  </si>
  <si>
    <t>3G/WCDMA</t>
  </si>
  <si>
    <t>4G/LTE</t>
  </si>
  <si>
    <t>https://avancedigital.gob.es/espectro/Paginas/cnaf.aspx</t>
  </si>
  <si>
    <t>HSPA+ introduced downlink 64QAM, MIMO and dual-carrier HSDPA operation.</t>
  </si>
  <si>
    <t>x10</t>
  </si>
  <si>
    <t xml:space="preserve">  Mobility (Km/h)</t>
  </si>
  <si>
    <t>10^-6</t>
  </si>
  <si>
    <t>10^-5</t>
  </si>
  <si>
    <t xml:space="preserve">  Reliability (Packet Error Rate)</t>
  </si>
  <si>
    <t xml:space="preserve">  Energy Efficiency (Tb/J)</t>
  </si>
  <si>
    <t>Improv.</t>
  </si>
  <si>
    <t>6G</t>
  </si>
  <si>
    <t>System Operations</t>
  </si>
  <si>
    <t xml:space="preserve">  Delay Jitter (ms)</t>
  </si>
  <si>
    <t xml:space="preserve">  End-to-end Latency (ms)</t>
  </si>
  <si>
    <t>System Latency</t>
  </si>
  <si>
    <t>10^7</t>
  </si>
  <si>
    <t>10^6</t>
  </si>
  <si>
    <t xml:space="preserve">  Device Density (devices/Km2)</t>
  </si>
  <si>
    <t xml:space="preserve">  Traffic Density (Mpbs/m2)</t>
  </si>
  <si>
    <t>x100</t>
  </si>
  <si>
    <t xml:space="preserve">  Maximum Channel Bandwidth (GHz)</t>
  </si>
  <si>
    <t>x2</t>
  </si>
  <si>
    <t xml:space="preserve">  Peak Spectral Efficiency (bps/Hz)</t>
  </si>
  <si>
    <t>x50</t>
  </si>
  <si>
    <t xml:space="preserve">  Peak Data Rate (Gbps)</t>
  </si>
  <si>
    <t>System Capacity</t>
  </si>
  <si>
    <t>Key Performance Indicator</t>
  </si>
  <si>
    <t xml:space="preserve">  Experienced Spectral Efficiency (bps/Hz)</t>
  </si>
  <si>
    <t xml:space="preserve">  Experienced Data Rate (Gbps)</t>
  </si>
  <si>
    <t>"Experienced" means that should be available on 95% of all user's locations</t>
  </si>
  <si>
    <t>ND: not definedd</t>
  </si>
  <si>
    <t>ND</t>
  </si>
  <si>
    <t>this is equivalent to 30 Km propagation delay!!!!</t>
  </si>
  <si>
    <t>Source: White Paper on Broadband Connectivity in 6G, Nandana Rajatheva, April 2020</t>
  </si>
  <si>
    <t>Wavelength (nm)</t>
  </si>
  <si>
    <t>Frequency (THz)</t>
  </si>
  <si>
    <t>Meaning of the Band Name</t>
  </si>
  <si>
    <t>W is the next letter to V in the alphabet</t>
  </si>
  <si>
    <t>Kurz (in German "Kurz" is "short": "short wave" in German)</t>
  </si>
  <si>
    <t>Short wavelength ("Onda Corta" in Spanish)</t>
  </si>
  <si>
    <t>IEEE Radar Frequency Letter-Bands (IEEE Standard 521-2002)</t>
  </si>
  <si>
    <t>ITU Radar Frequency Letter-Band Nomenclature</t>
  </si>
  <si>
    <t>C from "Compromise" between S and X</t>
  </si>
  <si>
    <t>Notice a given band name (e.g., C, K, Ku, Ka, …) has DIFFERENT band values</t>
  </si>
  <si>
    <t>Note: Military Radar bands are the same, but, merging bands V, W and mm into a single "mm" band.</t>
  </si>
  <si>
    <t>Radar Bands</t>
  </si>
  <si>
    <t>ITU Band Nomenclature</t>
  </si>
  <si>
    <t>Frequency Range
(Hz)</t>
  </si>
  <si>
    <t>Bandwidth (Hz)</t>
  </si>
  <si>
    <t>Wavelength in Free Space (km)</t>
  </si>
  <si>
    <t>ELF</t>
  </si>
  <si>
    <t>ITU and Waveguide Bands</t>
  </si>
  <si>
    <t>Frequency Range
(kHz)</t>
  </si>
  <si>
    <t>Bandwidth (kHz)</t>
  </si>
  <si>
    <t>SLF</t>
  </si>
  <si>
    <t>ULF</t>
  </si>
  <si>
    <t>VLF</t>
  </si>
  <si>
    <t>LF</t>
  </si>
  <si>
    <t>MF</t>
  </si>
  <si>
    <t>SHF</t>
  </si>
  <si>
    <t>EHF</t>
  </si>
  <si>
    <t>Extremely Low Frequency (ELF)</t>
  </si>
  <si>
    <t>Super Low Frequency (SLF)</t>
  </si>
  <si>
    <t>Ultra Low Frequency (ULF)</t>
  </si>
  <si>
    <t>Very Low Frequency (VLF)</t>
  </si>
  <si>
    <t>Low Frequency (LF)</t>
  </si>
  <si>
    <t>Medium Frequency (MF)</t>
  </si>
  <si>
    <t>High Frequency (HF)</t>
  </si>
  <si>
    <t>Very High Frequency (VHF)</t>
  </si>
  <si>
    <t>Ultra High frequency (UHF)</t>
  </si>
  <si>
    <t>Super High Frequency (SHF)</t>
  </si>
  <si>
    <t xml:space="preserve">Extremely High Frequency (EHF) </t>
  </si>
  <si>
    <t>X</t>
  </si>
  <si>
    <t>Ku</t>
  </si>
  <si>
    <t>Ka</t>
  </si>
  <si>
    <t>Q</t>
  </si>
  <si>
    <t>U</t>
  </si>
  <si>
    <t>V</t>
  </si>
  <si>
    <t>W</t>
  </si>
  <si>
    <t>Waveguide Bands (https://www.everythingrf.com/tech-resources/waveguides-sizes)</t>
  </si>
  <si>
    <t>n29</t>
  </si>
  <si>
    <t>n53</t>
  </si>
  <si>
    <t>Source: https://en.wikipedia.org/wiki/List_of_5G_NR_networks on 12-nov-2021</t>
  </si>
  <si>
    <t>Notes 1</t>
  </si>
  <si>
    <t>Notes 2</t>
  </si>
  <si>
    <t>MODE
(NSA or SA)</t>
  </si>
  <si>
    <t>DSS</t>
  </si>
  <si>
    <t>Others</t>
  </si>
  <si>
    <t>4.7 GHz</t>
  </si>
  <si>
    <t>28 GHz (APAC)</t>
  </si>
  <si>
    <t>26 GHz (EMEA&amp;US)</t>
  </si>
  <si>
    <t>BW</t>
  </si>
  <si>
    <t> Argentina</t>
  </si>
  <si>
    <t>Personal</t>
  </si>
  <si>
    <t>NSA</t>
  </si>
  <si>
    <r>
      <t>n7</t>
    </r>
    <r>
      <rPr>
        <sz val="9"/>
        <color rgb="FF000000"/>
        <rFont val="Arial"/>
        <family val="2"/>
      </rPr>
      <t>: 20 MHz</t>
    </r>
  </si>
  <si>
    <t>n28: 10 MHz</t>
  </si>
  <si>
    <t>98 MHz</t>
  </si>
  <si>
    <t>[1][4][5][6][7][8][9]</t>
  </si>
  <si>
    <t>30–100 MHz</t>
  </si>
  <si>
    <r>
      <t>n1</t>
    </r>
    <r>
      <rPr>
        <sz val="9"/>
        <color rgb="FF000000"/>
        <rFont val="Arial"/>
        <family val="2"/>
      </rPr>
      <t>: </t>
    </r>
    <r>
      <rPr>
        <b/>
        <i/>
        <sz val="9"/>
        <color rgb="FF000000"/>
        <rFont val="Arial"/>
        <family val="2"/>
      </rPr>
      <t>?</t>
    </r>
    <r>
      <rPr>
        <sz val="9"/>
        <color rgb="FF000000"/>
        <rFont val="Arial"/>
        <family val="2"/>
      </rPr>
      <t> MHz</t>
    </r>
  </si>
  <si>
    <t>30–80 MHz</t>
  </si>
  <si>
    <t>[14]</t>
  </si>
  <si>
    <t>SA</t>
  </si>
  <si>
    <t>1000 MHz</t>
  </si>
  <si>
    <t>[1][10][11][12][13][14]</t>
  </si>
  <si>
    <r>
      <t>n5</t>
    </r>
    <r>
      <rPr>
        <sz val="9"/>
        <color rgb="FF202122"/>
        <rFont val="Arial"/>
        <family val="2"/>
      </rPr>
      <t>: 10 MHz</t>
    </r>
  </si>
  <si>
    <t>20–60 MHz</t>
  </si>
  <si>
    <t>[1][15][16]</t>
  </si>
  <si>
    <t>600 MHz</t>
  </si>
  <si>
    <r>
      <t>n28</t>
    </r>
    <r>
      <rPr>
        <sz val="9"/>
        <color rgb="FF202122"/>
        <rFont val="Arial"/>
        <family val="2"/>
      </rPr>
      <t>: 15 MHz</t>
    </r>
  </si>
  <si>
    <t>A1</t>
  </si>
  <si>
    <t>100–140 MHz</t>
  </si>
  <si>
    <t>[1][17][18]</t>
  </si>
  <si>
    <t>[1][19][20][21][22]</t>
  </si>
  <si>
    <r>
      <t>n28</t>
    </r>
    <r>
      <rPr>
        <sz val="9"/>
        <color rgb="FF202122"/>
        <rFont val="Arial"/>
        <family val="2"/>
      </rPr>
      <t>: 10 MHz</t>
    </r>
  </si>
  <si>
    <r>
      <t>n50</t>
    </r>
    <r>
      <rPr>
        <sz val="9"/>
        <color rgb="FF202122"/>
        <rFont val="Arial"/>
        <family val="2"/>
      </rPr>
      <t>: 30 MHz</t>
    </r>
  </si>
  <si>
    <t>Magenta</t>
  </si>
  <si>
    <r>
      <t>n1</t>
    </r>
    <r>
      <rPr>
        <sz val="9"/>
        <color rgb="FF000000"/>
        <rFont val="Arial"/>
        <family val="2"/>
      </rPr>
      <t xml:space="preserve">: 15 MHz </t>
    </r>
  </si>
  <si>
    <t>[1][23][24][25]</t>
  </si>
  <si>
    <r>
      <t>n28</t>
    </r>
    <r>
      <rPr>
        <sz val="9"/>
        <color rgb="FF000000"/>
        <rFont val="Arial"/>
        <family val="2"/>
      </rPr>
      <t xml:space="preserve">: 20 MHz </t>
    </r>
  </si>
  <si>
    <t>Austria</t>
  </si>
  <si>
    <t>[1][26][27]</t>
  </si>
  <si>
    <t>100MHz</t>
  </si>
  <si>
    <t>stc</t>
  </si>
  <si>
    <t>[1][28][29][30]</t>
  </si>
  <si>
    <t>[1][31]</t>
  </si>
  <si>
    <t>100 MHz</t>
  </si>
  <si>
    <t> Belarus</t>
  </si>
  <si>
    <r>
      <t>?</t>
    </r>
    <r>
      <rPr>
        <sz val="9"/>
        <color rgb="FF202122"/>
        <rFont val="Arial"/>
        <family val="2"/>
      </rPr>
      <t> MHz</t>
    </r>
  </si>
  <si>
    <t>[1][32]</t>
  </si>
  <si>
    <t>beCloud</t>
  </si>
  <si>
    <r>
      <t>?</t>
    </r>
    <r>
      <rPr>
        <sz val="9"/>
        <color rgb="FF000000"/>
        <rFont val="Arial"/>
        <family val="2"/>
      </rPr>
      <t> MHz</t>
    </r>
  </si>
  <si>
    <t>[1][33][34]</t>
  </si>
  <si>
    <t>[1][35]</t>
  </si>
  <si>
    <r>
      <t>n3</t>
    </r>
    <r>
      <rPr>
        <sz val="9"/>
        <color rgb="FF202122"/>
        <rFont val="Arial"/>
        <family val="2"/>
      </rPr>
      <t>: 20 MHz</t>
    </r>
  </si>
  <si>
    <t> Belgium</t>
  </si>
  <si>
    <t>[1][36][37]</t>
  </si>
  <si>
    <t>Proximus</t>
  </si>
  <si>
    <r>
      <t>n1</t>
    </r>
    <r>
      <rPr>
        <sz val="9"/>
        <color rgb="FF000000"/>
        <rFont val="Arial"/>
        <family val="2"/>
      </rPr>
      <t xml:space="preserve">: 10 MHz </t>
    </r>
  </si>
  <si>
    <t>[1][38][39][40][37]</t>
  </si>
  <si>
    <t>[41]</t>
  </si>
  <si>
    <t>Algar</t>
  </si>
  <si>
    <t>[42][43][44][45]</t>
  </si>
  <si>
    <t>80MHz</t>
  </si>
  <si>
    <t>1000MHz</t>
  </si>
  <si>
    <t>Brisanet</t>
  </si>
  <si>
    <t>[44]</t>
  </si>
  <si>
    <t>Claro</t>
  </si>
  <si>
    <r>
      <t>n7</t>
    </r>
    <r>
      <rPr>
        <sz val="9"/>
        <color rgb="FF000000"/>
        <rFont val="Arial"/>
        <family val="2"/>
      </rPr>
      <t xml:space="preserve">: 20 MHz </t>
    </r>
  </si>
  <si>
    <t>[46][47][48][49][50][44][51]</t>
  </si>
  <si>
    <t>Brazil</t>
  </si>
  <si>
    <t>400MHz</t>
  </si>
  <si>
    <t>Cloud2U</t>
  </si>
  <si>
    <r>
      <t>80 MHz </t>
    </r>
    <r>
      <rPr>
        <vertAlign val="superscript"/>
        <sz val="9"/>
        <color rgb="FF2C2C2C"/>
        <rFont val="Arial"/>
        <family val="2"/>
      </rPr>
      <t>†</t>
    </r>
  </si>
  <si>
    <r>
      <t xml:space="preserve">[44] </t>
    </r>
    <r>
      <rPr>
        <sz val="8"/>
        <color theme="1"/>
        <rFont val="Arial"/>
        <family val="2"/>
      </rPr>
      <t>shared with Unifique</t>
    </r>
  </si>
  <si>
    <t>Copel</t>
  </si>
  <si>
    <t>Neko</t>
  </si>
  <si>
    <t>200 MHz</t>
  </si>
  <si>
    <t>Oi</t>
  </si>
  <si>
    <r>
      <t>n1</t>
    </r>
    <r>
      <rPr>
        <sz val="9"/>
        <color rgb="FF000000"/>
        <rFont val="Arial"/>
        <family val="2"/>
      </rPr>
      <t>: 10 MHz</t>
    </r>
  </si>
  <si>
    <t>[46][52]</t>
  </si>
  <si>
    <t>Sercomtel</t>
  </si>
  <si>
    <r>
      <t>n3</t>
    </r>
    <r>
      <rPr>
        <sz val="9"/>
        <color rgb="FF000000"/>
        <rFont val="Arial"/>
        <family val="2"/>
      </rPr>
      <t xml:space="preserve">: 15 MHz </t>
    </r>
  </si>
  <si>
    <t>[46][53][54][55][56][44]</t>
  </si>
  <si>
    <t>200–600 MHz</t>
  </si>
  <si>
    <r>
      <t>n7</t>
    </r>
    <r>
      <rPr>
        <sz val="9"/>
        <color rgb="FF000000"/>
        <rFont val="Arial"/>
        <family val="2"/>
      </rPr>
      <t xml:space="preserve">: 10 MHz </t>
    </r>
  </si>
  <si>
    <t>Also FWA</t>
  </si>
  <si>
    <r>
      <t>n28</t>
    </r>
    <r>
      <rPr>
        <sz val="9"/>
        <color rgb="FF000000"/>
        <rFont val="Arial"/>
        <family val="2"/>
      </rPr>
      <t xml:space="preserve">: 10 MHz </t>
    </r>
  </si>
  <si>
    <t>Unifique</t>
  </si>
  <si>
    <r>
      <t xml:space="preserve">[44] </t>
    </r>
    <r>
      <rPr>
        <u/>
        <sz val="8"/>
        <rFont val="Arial"/>
        <family val="2"/>
      </rPr>
      <t>Shared with Cloud2U</t>
    </r>
  </si>
  <si>
    <t>Vivo</t>
  </si>
  <si>
    <r>
      <t>n3</t>
    </r>
    <r>
      <rPr>
        <sz val="9"/>
        <color rgb="FF000000"/>
        <rFont val="Arial"/>
        <family val="2"/>
      </rPr>
      <t xml:space="preserve">: 10 MHz </t>
    </r>
  </si>
  <si>
    <t>[46][57][58][44]</t>
  </si>
  <si>
    <t xml:space="preserve">Vivo </t>
  </si>
  <si>
    <t> Bulgaria</t>
  </si>
  <si>
    <t>[1][59][60]</t>
  </si>
  <si>
    <t>Telenor</t>
  </si>
  <si>
    <t>[1][61][62]</t>
  </si>
  <si>
    <t>Vivacom</t>
  </si>
  <si>
    <r>
      <t>n1</t>
    </r>
    <r>
      <rPr>
        <sz val="9"/>
        <color rgb="FF000000"/>
        <rFont val="Arial"/>
        <family val="2"/>
      </rPr>
      <t xml:space="preserve">: 20 MHz </t>
    </r>
  </si>
  <si>
    <t>[1][59][60][63]</t>
  </si>
  <si>
    <t>Bulgaria</t>
  </si>
  <si>
    <t> Canada</t>
  </si>
  <si>
    <t>Bell</t>
  </si>
  <si>
    <r>
      <t>n66</t>
    </r>
    <r>
      <rPr>
        <sz val="9"/>
        <color rgb="FF000000"/>
        <rFont val="Arial"/>
        <family val="2"/>
      </rPr>
      <t>: 10 MHz</t>
    </r>
  </si>
  <si>
    <t>[64][65][66] Also FWA</t>
  </si>
  <si>
    <t>Rogers</t>
  </si>
  <si>
    <t xml:space="preserve">n66: 20–40 MHz </t>
  </si>
  <si>
    <t>[1][67][68][69][70]</t>
  </si>
  <si>
    <t>Canada</t>
  </si>
  <si>
    <r>
      <t>n38</t>
    </r>
    <r>
      <rPr>
        <sz val="9"/>
        <color rgb="FF202122"/>
        <rFont val="Arial"/>
        <family val="2"/>
      </rPr>
      <t>: 20 MHz</t>
    </r>
  </si>
  <si>
    <r>
      <t>n71</t>
    </r>
    <r>
      <rPr>
        <sz val="9"/>
        <color rgb="FF202122"/>
        <rFont val="Arial"/>
        <family val="2"/>
      </rPr>
      <t>: 10–20 MHz</t>
    </r>
  </si>
  <si>
    <t xml:space="preserve">n71: 10–20 MHz </t>
  </si>
  <si>
    <t>Telus</t>
  </si>
  <si>
    <t>[1][71]</t>
  </si>
  <si>
    <t>Vidéotron</t>
  </si>
  <si>
    <r>
      <t>n12</t>
    </r>
    <r>
      <rPr>
        <sz val="9"/>
        <color rgb="FF000000"/>
        <rFont val="Arial"/>
        <family val="2"/>
      </rPr>
      <t>: </t>
    </r>
    <r>
      <rPr>
        <b/>
        <i/>
        <sz val="9"/>
        <color rgb="FF000000"/>
        <rFont val="Arial"/>
        <family val="2"/>
      </rPr>
      <t>?</t>
    </r>
    <r>
      <rPr>
        <sz val="9"/>
        <color rgb="FF000000"/>
        <rFont val="Arial"/>
        <family val="2"/>
      </rPr>
      <t xml:space="preserve"> MHz </t>
    </r>
  </si>
  <si>
    <t>[72][73]</t>
  </si>
  <si>
    <r>
      <t>n66</t>
    </r>
    <r>
      <rPr>
        <sz val="9"/>
        <color rgb="FF000000"/>
        <rFont val="Arial"/>
        <family val="2"/>
      </rPr>
      <t>: </t>
    </r>
    <r>
      <rPr>
        <b/>
        <i/>
        <sz val="9"/>
        <color rgb="FF000000"/>
        <rFont val="Arial"/>
        <family val="2"/>
      </rPr>
      <t>?</t>
    </r>
    <r>
      <rPr>
        <sz val="9"/>
        <color rgb="FF000000"/>
        <rFont val="Arial"/>
        <family val="2"/>
      </rPr>
      <t xml:space="preserve"> MHz </t>
    </r>
  </si>
  <si>
    <r>
      <t>n7</t>
    </r>
    <r>
      <rPr>
        <sz val="9"/>
        <color rgb="FF000000"/>
        <rFont val="Arial"/>
        <family val="2"/>
      </rPr>
      <t>: </t>
    </r>
    <r>
      <rPr>
        <b/>
        <i/>
        <sz val="9"/>
        <color rgb="FF000000"/>
        <rFont val="Arial"/>
        <family val="2"/>
      </rPr>
      <t>?</t>
    </r>
    <r>
      <rPr>
        <sz val="9"/>
        <color rgb="FF000000"/>
        <rFont val="Arial"/>
        <family val="2"/>
      </rPr>
      <t> MHz</t>
    </r>
  </si>
  <si>
    <r>
      <t>n71</t>
    </r>
    <r>
      <rPr>
        <sz val="9"/>
        <color rgb="FF000000"/>
        <rFont val="Arial"/>
        <family val="2"/>
      </rPr>
      <t>: </t>
    </r>
    <r>
      <rPr>
        <b/>
        <i/>
        <sz val="9"/>
        <color rgb="FF000000"/>
        <rFont val="Arial"/>
        <family val="2"/>
      </rPr>
      <t>?</t>
    </r>
    <r>
      <rPr>
        <sz val="9"/>
        <color rgb="FF000000"/>
        <rFont val="Arial"/>
        <family val="2"/>
      </rPr>
      <t> MHz</t>
    </r>
  </si>
  <si>
    <t>Xplornet</t>
  </si>
  <si>
    <t>20–110 MHz</t>
  </si>
  <si>
    <t>[74][75][76]</t>
  </si>
  <si>
    <t>FWA</t>
  </si>
  <si>
    <t>CBN</t>
  </si>
  <si>
    <t>[1][77]</t>
  </si>
  <si>
    <r>
      <t>n28</t>
    </r>
    <r>
      <rPr>
        <sz val="9"/>
        <color rgb="FF000000"/>
        <rFont val="Arial"/>
        <family val="2"/>
      </rPr>
      <t>: 30 MHz</t>
    </r>
  </si>
  <si>
    <t>[1][78][79][80][81]</t>
  </si>
  <si>
    <t>[82]</t>
  </si>
  <si>
    <t>Additional 60 MHz on B41 in use for TD-LTE.</t>
  </si>
  <si>
    <t>China Telecom</t>
  </si>
  <si>
    <r>
      <t>200 MHz </t>
    </r>
    <r>
      <rPr>
        <vertAlign val="superscript"/>
        <sz val="9"/>
        <color rgb="FF000000"/>
        <rFont val="Arial"/>
        <family val="2"/>
      </rPr>
      <t>†</t>
    </r>
  </si>
  <si>
    <t>[1][81][83][84]</t>
  </si>
  <si>
    <r>
      <t>n?</t>
    </r>
    <r>
      <rPr>
        <sz val="9"/>
        <color rgb="FF202122"/>
        <rFont val="Arial"/>
        <family val="2"/>
      </rPr>
      <t>: </t>
    </r>
    <r>
      <rPr>
        <b/>
        <i/>
        <sz val="9"/>
        <color rgb="FF202122"/>
        <rFont val="Arial"/>
        <family val="2"/>
      </rPr>
      <t>?</t>
    </r>
    <r>
      <rPr>
        <sz val="9"/>
        <color rgb="FF202122"/>
        <rFont val="Arial"/>
        <family val="2"/>
      </rPr>
      <t> MHz</t>
    </r>
  </si>
  <si>
    <r>
      <t>†</t>
    </r>
    <r>
      <rPr>
        <sz val="8"/>
        <color rgb="FF202122"/>
        <rFont val="Arial"/>
        <family val="2"/>
      </rPr>
      <t> Including 100 MHz shared with other operators for indoor coverage</t>
    </r>
  </si>
  <si>
    <t>China Unicom</t>
  </si>
  <si>
    <r>
      <t>n1</t>
    </r>
    <r>
      <rPr>
        <sz val="9"/>
        <color rgb="FF000000"/>
        <rFont val="Arial"/>
        <family val="2"/>
      </rPr>
      <t>: 15 MHz (</t>
    </r>
    <r>
      <rPr>
        <b/>
        <i/>
        <sz val="9"/>
        <color rgb="FF000000"/>
        <rFont val="Arial"/>
        <family val="2"/>
      </rPr>
      <t>?</t>
    </r>
    <r>
      <rPr>
        <sz val="9"/>
        <color rgb="FF000000"/>
        <rFont val="Arial"/>
        <family val="2"/>
      </rPr>
      <t>)</t>
    </r>
  </si>
  <si>
    <t>[1][85][81][83][86]</t>
  </si>
  <si>
    <r>
      <t>†</t>
    </r>
    <r>
      <rPr>
        <sz val="8"/>
        <color rgb="FF202122"/>
        <rFont val="Arial"/>
        <family val="2"/>
      </rPr>
      <t> Including 100 MHz shared with other operators for indoor coverage.</t>
    </r>
  </si>
  <si>
    <t> Colombia</t>
  </si>
  <si>
    <t>[87]</t>
  </si>
  <si>
    <t>DirecTV</t>
  </si>
  <si>
    <r>
      <t>n38</t>
    </r>
    <r>
      <rPr>
        <sz val="9"/>
        <color rgb="FF202122"/>
        <rFont val="Arial"/>
        <family val="2"/>
      </rPr>
      <t>: 40 MHz</t>
    </r>
  </si>
  <si>
    <t>[1][88]</t>
  </si>
  <si>
    <t>Tigo</t>
  </si>
  <si>
    <t>[89]</t>
  </si>
  <si>
    <t> Croatia</t>
  </si>
  <si>
    <t>[1][90]</t>
  </si>
  <si>
    <r>
      <t>n28</t>
    </r>
    <r>
      <rPr>
        <sz val="9"/>
        <color rgb="FF000000"/>
        <rFont val="Arial"/>
        <family val="2"/>
      </rPr>
      <t>: 10 MHz</t>
    </r>
  </si>
  <si>
    <t>HT</t>
  </si>
  <si>
    <t>[1][91][92][93]</t>
  </si>
  <si>
    <t> Cyprus</t>
  </si>
  <si>
    <t>CYTA</t>
  </si>
  <si>
    <t>[1][94]</t>
  </si>
  <si>
    <r>
      <t>n28</t>
    </r>
    <r>
      <rPr>
        <sz val="9"/>
        <color rgb="FF000000"/>
        <rFont val="Arial"/>
        <family val="2"/>
      </rPr>
      <t>: </t>
    </r>
    <r>
      <rPr>
        <b/>
        <i/>
        <sz val="9"/>
        <color rgb="FF000000"/>
        <rFont val="Arial"/>
        <family val="2"/>
      </rPr>
      <t>?</t>
    </r>
    <r>
      <rPr>
        <sz val="9"/>
        <color rgb="FF000000"/>
        <rFont val="Arial"/>
        <family val="2"/>
      </rPr>
      <t> MHz</t>
    </r>
  </si>
  <si>
    <t> Czechia</t>
  </si>
  <si>
    <t>Nordic Telecom</t>
  </si>
  <si>
    <t>[1][95][96]</t>
  </si>
  <si>
    <t>[1][97][98][99]</t>
  </si>
  <si>
    <r>
      <rPr>
        <b/>
        <sz val="9"/>
        <color rgb="FF000000"/>
        <rFont val="Arial"/>
        <family val="2"/>
      </rPr>
      <t>n1:</t>
    </r>
    <r>
      <rPr>
        <sz val="9"/>
        <color rgb="FF000000"/>
        <rFont val="Arial"/>
        <family val="2"/>
      </rPr>
      <t xml:space="preserve"> 20 MHz
</t>
    </r>
  </si>
  <si>
    <t>[1][100]</t>
  </si>
  <si>
    <r>
      <rPr>
        <b/>
        <sz val="9"/>
        <color rgb="FF000000"/>
        <rFont val="Arial"/>
        <family val="2"/>
      </rPr>
      <t>n3</t>
    </r>
    <r>
      <rPr>
        <sz val="9"/>
        <color rgb="FF000000"/>
        <rFont val="Arial"/>
        <family val="2"/>
      </rPr>
      <t>: 20 MHz</t>
    </r>
  </si>
  <si>
    <t>60MHz</t>
  </si>
  <si>
    <r>
      <t>n1</t>
    </r>
    <r>
      <rPr>
        <sz val="9"/>
        <color rgb="FF000000"/>
        <rFont val="Arial"/>
        <family val="2"/>
      </rPr>
      <t xml:space="preserve">: 15 MHz
</t>
    </r>
  </si>
  <si>
    <t>[1][101][102]</t>
  </si>
  <si>
    <t> Denmark</t>
  </si>
  <si>
    <t>3</t>
  </si>
  <si>
    <t>[1][103]</t>
  </si>
  <si>
    <r>
      <t>n3</t>
    </r>
    <r>
      <rPr>
        <sz val="9"/>
        <color rgb="FF000000"/>
        <rFont val="Arial"/>
        <family val="2"/>
      </rPr>
      <t>: 10 MHz</t>
    </r>
  </si>
  <si>
    <t>TDC (YouSee)</t>
  </si>
  <si>
    <t>[1][104][105][106]</t>
  </si>
  <si>
    <t>130MHz</t>
  </si>
  <si>
    <t>1250MHz</t>
  </si>
  <si>
    <t>TT-Netværket (Telenor, Telia)</t>
  </si>
  <si>
    <t>140 MHz</t>
  </si>
  <si>
    <t>[1][107][108]</t>
  </si>
  <si>
    <t> Ecuador</t>
  </si>
  <si>
    <t>CNT</t>
  </si>
  <si>
    <r>
      <t>n?</t>
    </r>
    <r>
      <rPr>
        <sz val="9"/>
        <color rgb="FF000000"/>
        <rFont val="Arial"/>
        <family val="2"/>
      </rPr>
      <t>: </t>
    </r>
    <r>
      <rPr>
        <b/>
        <i/>
        <sz val="9"/>
        <color rgb="FF000000"/>
        <rFont val="Arial"/>
        <family val="2"/>
      </rPr>
      <t>?</t>
    </r>
    <r>
      <rPr>
        <sz val="9"/>
        <color rgb="FF000000"/>
        <rFont val="Arial"/>
        <family val="2"/>
      </rPr>
      <t> MHz</t>
    </r>
  </si>
  <si>
    <t>[109]</t>
  </si>
  <si>
    <t>[1][110][111]</t>
  </si>
  <si>
    <r>
      <t>n?</t>
    </r>
    <r>
      <rPr>
        <sz val="9"/>
        <color rgb="FF000000"/>
        <rFont val="Arial"/>
        <family val="2"/>
      </rPr>
      <t>: </t>
    </r>
    <r>
      <rPr>
        <b/>
        <i/>
        <sz val="9"/>
        <color rgb="FF000000"/>
        <rFont val="Arial"/>
        <family val="2"/>
      </rPr>
      <t>?</t>
    </r>
    <r>
      <rPr>
        <sz val="9"/>
        <color rgb="FF000000"/>
        <rFont val="Arial"/>
        <family val="2"/>
      </rPr>
      <t xml:space="preserve"> MHz </t>
    </r>
  </si>
  <si>
    <t>[1][112]</t>
  </si>
  <si>
    <t>DNA</t>
  </si>
  <si>
    <t>[1][113][114]</t>
  </si>
  <si>
    <t>800MHz</t>
  </si>
  <si>
    <t>[1][110][115][116][114]</t>
  </si>
  <si>
    <t>[1][117][118][114][119][120]</t>
  </si>
  <si>
    <r>
      <t>†</t>
    </r>
    <r>
      <rPr>
        <sz val="8"/>
        <color rgb="FF202122"/>
        <rFont val="Arial"/>
        <family val="2"/>
      </rPr>
      <t> Partial service</t>
    </r>
  </si>
  <si>
    <t> France</t>
  </si>
  <si>
    <t>Bouygues</t>
  </si>
  <si>
    <r>
      <t>n1</t>
    </r>
    <r>
      <rPr>
        <sz val="9"/>
        <color rgb="FF000000"/>
        <rFont val="Arial"/>
        <family val="2"/>
      </rPr>
      <t>: </t>
    </r>
    <r>
      <rPr>
        <b/>
        <i/>
        <sz val="9"/>
        <color rgb="FF000000"/>
        <rFont val="Arial"/>
        <family val="2"/>
      </rPr>
      <t>?</t>
    </r>
    <r>
      <rPr>
        <sz val="9"/>
        <color rgb="FF000000"/>
        <rFont val="Arial"/>
        <family val="2"/>
      </rPr>
      <t xml:space="preserve"> MHz </t>
    </r>
  </si>
  <si>
    <t>[1][121][122][123][124]</t>
  </si>
  <si>
    <t>70MHz</t>
  </si>
  <si>
    <t>Free</t>
  </si>
  <si>
    <t>[1][122][125][123][124]</t>
  </si>
  <si>
    <t>[1][126][123][124]</t>
  </si>
  <si>
    <t>SFR</t>
  </si>
  <si>
    <t>[1][127][123][124]</t>
  </si>
  <si>
    <t>70 MHz</t>
  </si>
  <si>
    <t>[132]</t>
  </si>
  <si>
    <t xml:space="preserve">Telefónica </t>
  </si>
  <si>
    <t>[1][128][129][130][131]</t>
  </si>
  <si>
    <t>[1][133][134][135][136]</t>
  </si>
  <si>
    <t>90MHz</t>
  </si>
  <si>
    <t>[137][138]</t>
  </si>
  <si>
    <r>
      <t>n3</t>
    </r>
    <r>
      <rPr>
        <sz val="9"/>
        <color rgb="FF000000"/>
        <rFont val="Arial"/>
        <family val="2"/>
      </rPr>
      <t xml:space="preserve">: 20 MHz </t>
    </r>
  </si>
  <si>
    <t>[1][139][140][141][142]</t>
  </si>
  <si>
    <t>[143][144]</t>
  </si>
  <si>
    <t>n28: 10 MHz</t>
  </si>
  <si>
    <t> Greece</t>
  </si>
  <si>
    <t>COSMOTE</t>
  </si>
  <si>
    <t>75 MHz</t>
  </si>
  <si>
    <t>[1][145][146]</t>
  </si>
  <si>
    <t>[1][147][145][148]</t>
  </si>
  <si>
    <t>Wind</t>
  </si>
  <si>
    <t>[1][145][149][150]</t>
  </si>
  <si>
    <t> Hong Kong</t>
  </si>
  <si>
    <t>[1][151][152]</t>
  </si>
  <si>
    <r>
      <t>n1</t>
    </r>
    <r>
      <rPr>
        <sz val="9"/>
        <color rgb="FF000000"/>
        <rFont val="Arial"/>
        <family val="2"/>
      </rPr>
      <t>: 15 MHz</t>
    </r>
  </si>
  <si>
    <t>n78: 30 (Indoor)+40 MHz</t>
  </si>
  <si>
    <t>[1][153][152]</t>
  </si>
  <si>
    <t>40MHz</t>
  </si>
  <si>
    <t>n78: 20 (Indoor)+60 MHz</t>
  </si>
  <si>
    <t>HKT</t>
  </si>
  <si>
    <t>n78: 30 (Indoor)+50 MHz</t>
  </si>
  <si>
    <t>SmarTone</t>
  </si>
  <si>
    <t>[1][153][154]</t>
  </si>
  <si>
    <t>n78: 20 (Indoor)+50 MHz</t>
  </si>
  <si>
    <t>[1][155][156]</t>
  </si>
  <si>
    <t>[1][157]Also FWA</t>
  </si>
  <si>
    <t>[1][158].60+50 MHz</t>
  </si>
  <si>
    <t> Iceland</t>
  </si>
  <si>
    <t>Nova</t>
  </si>
  <si>
    <t>[1][159]</t>
  </si>
  <si>
    <t> India</t>
  </si>
  <si>
    <t>Airtel</t>
  </si>
  <si>
    <t>[160]</t>
  </si>
  <si>
    <t>Jio</t>
  </si>
  <si>
    <t>[161]</t>
  </si>
  <si>
    <t>Indosat Ooredoo</t>
  </si>
  <si>
    <r>
      <t>n3</t>
    </r>
    <r>
      <rPr>
        <sz val="9"/>
        <color rgb="FF000000"/>
        <rFont val="Arial"/>
        <family val="2"/>
      </rPr>
      <t>: 20 MHz</t>
    </r>
  </si>
  <si>
    <t>[1][162][163][164]</t>
  </si>
  <si>
    <t>[1][165][166][167][168][169]</t>
  </si>
  <si>
    <t>[1][165][170]</t>
  </si>
  <si>
    <t>Indonesia</t>
  </si>
  <si>
    <t xml:space="preserve">n3: 20 MHz </t>
  </si>
  <si>
    <t> Iran</t>
  </si>
  <si>
    <t>MTN</t>
  </si>
  <si>
    <t>[171]</t>
  </si>
  <si>
    <t>[1][172][173]</t>
  </si>
  <si>
    <t>eir</t>
  </si>
  <si>
    <t>80–85 MHz</t>
  </si>
  <si>
    <t>[1][174][173]</t>
  </si>
  <si>
    <t>85–105 MHz</t>
  </si>
  <si>
    <t>[1][175][173]</t>
  </si>
  <si>
    <t> Israel</t>
  </si>
  <si>
    <t>Cellcom</t>
  </si>
  <si>
    <t>[176][177]</t>
  </si>
  <si>
    <t>Hot Mobile</t>
  </si>
  <si>
    <t>[176][178]</t>
  </si>
  <si>
    <t>Partner</t>
  </si>
  <si>
    <t>Pelephone</t>
  </si>
  <si>
    <t>Fastweb</t>
  </si>
  <si>
    <t>[179][180][181][182][183]</t>
  </si>
  <si>
    <t>Iliad</t>
  </si>
  <si>
    <t>[1][184][183]</t>
  </si>
  <si>
    <t>200MHz</t>
  </si>
  <si>
    <t>Italy</t>
  </si>
  <si>
    <r>
      <t>n28</t>
    </r>
    <r>
      <rPr>
        <sz val="9"/>
        <color rgb="FF2C2C2C"/>
        <rFont val="Arial"/>
        <family val="2"/>
      </rPr>
      <t>: 10 MHz</t>
    </r>
  </si>
  <si>
    <t>Linkem</t>
  </si>
  <si>
    <t>[179][180][185]</t>
  </si>
  <si>
    <t>[1][186][187][188][189]</t>
  </si>
  <si>
    <t>[183]</t>
  </si>
  <si>
    <t>[1][186][183]</t>
  </si>
  <si>
    <t>Wind Tre</t>
  </si>
  <si>
    <t>[1][183][190]</t>
  </si>
  <si>
    <t>20 MHz</t>
  </si>
  <si>
    <t> Japan</t>
  </si>
  <si>
    <t>Katch</t>
  </si>
  <si>
    <t>? MHz</t>
  </si>
  <si>
    <t>[191]</t>
  </si>
  <si>
    <t>KDDI</t>
  </si>
  <si>
    <t>[1][192][193][194][195]</t>
  </si>
  <si>
    <r>
      <t>n77</t>
    </r>
    <r>
      <rPr>
        <sz val="9"/>
        <color rgb="FF000000"/>
        <rFont val="Arial"/>
        <family val="2"/>
      </rPr>
      <t>: 100 MHz</t>
    </r>
  </si>
  <si>
    <t>NTT Docomo</t>
  </si>
  <si>
    <t>[1][196][197][198][199]</t>
  </si>
  <si>
    <t>[200][201]</t>
  </si>
  <si>
    <t>400 MHz</t>
  </si>
  <si>
    <r>
      <t>World's first </t>
    </r>
    <r>
      <rPr>
        <b/>
        <sz val="8"/>
        <color rgb="FF0645AD"/>
        <rFont val="Arial"/>
        <family val="2"/>
      </rPr>
      <t>5G NR</t>
    </r>
    <r>
      <rPr>
        <b/>
        <sz val="8"/>
        <color rgb="FF202122"/>
        <rFont val="Arial"/>
        <family val="2"/>
      </rPr>
      <t> </t>
    </r>
    <r>
      <rPr>
        <b/>
        <sz val="8"/>
        <color rgb="FF0645AD"/>
        <rFont val="Arial"/>
        <family val="2"/>
      </rPr>
      <t>CA</t>
    </r>
    <r>
      <rPr>
        <b/>
        <sz val="8"/>
        <color rgb="FF202122"/>
        <rFont val="Arial"/>
        <family val="2"/>
      </rPr>
      <t> deployment (Dec 2020) CA of 200MHz</t>
    </r>
  </si>
  <si>
    <t>Rakuten</t>
  </si>
  <si>
    <t>[1][202]</t>
  </si>
  <si>
    <t>Softbank</t>
  </si>
  <si>
    <t>[1][203][204][205][206]</t>
  </si>
  <si>
    <r>
      <t>n77</t>
    </r>
    <r>
      <rPr>
        <sz val="9"/>
        <color rgb="FF202122"/>
        <rFont val="Arial"/>
        <family val="2"/>
      </rPr>
      <t>: 100 MHz </t>
    </r>
    <r>
      <rPr>
        <vertAlign val="superscript"/>
        <sz val="9"/>
        <color rgb="FF202122"/>
        <rFont val="Arial"/>
        <family val="2"/>
      </rPr>
      <t>†</t>
    </r>
  </si>
  <si>
    <t>† Also FWA</t>
  </si>
  <si>
    <t> Kazakhstan</t>
  </si>
  <si>
    <t>Kcell</t>
  </si>
  <si>
    <t>[207]</t>
  </si>
  <si>
    <t>[208][209]</t>
  </si>
  <si>
    <t> Kenya</t>
  </si>
  <si>
    <t>Safaricom</t>
  </si>
  <si>
    <t>[210]</t>
  </si>
  <si>
    <t>[1][211][212][213][214]</t>
  </si>
  <si>
    <t>[1][212][215][214]</t>
  </si>
  <si>
    <t>[29][216][217]</t>
  </si>
  <si>
    <t>[1][211][212][215][214]</t>
  </si>
  <si>
    <t> Laos</t>
  </si>
  <si>
    <t>LaoTel</t>
  </si>
  <si>
    <t>[1][218]</t>
  </si>
  <si>
    <t>Bite</t>
  </si>
  <si>
    <t>150 MHz</t>
  </si>
  <si>
    <t>[1][219]50+50+50 MHz</t>
  </si>
  <si>
    <t>[1][220][221][222] 50+50 MHz</t>
  </si>
  <si>
    <t xml:space="preserve">[223][224] </t>
  </si>
  <si>
    <t> Libya</t>
  </si>
  <si>
    <t>Al Madar</t>
  </si>
  <si>
    <t>[225]</t>
  </si>
  <si>
    <t> Lithuania</t>
  </si>
  <si>
    <t>[226][227]</t>
  </si>
  <si>
    <t> Luxembourg</t>
  </si>
  <si>
    <t>[1][228]</t>
  </si>
  <si>
    <t>Post</t>
  </si>
  <si>
    <t>[1][229]</t>
  </si>
  <si>
    <t>Tango</t>
  </si>
  <si>
    <t>[1][230]</t>
  </si>
  <si>
    <t> Madagascar</t>
  </si>
  <si>
    <t>Telma</t>
  </si>
  <si>
    <t>[231][232]</t>
  </si>
  <si>
    <t>[233]</t>
  </si>
  <si>
    <t> Malta</t>
  </si>
  <si>
    <t>Melita</t>
  </si>
  <si>
    <t>[1][234][235]</t>
  </si>
  <si>
    <t> Mauritius</t>
  </si>
  <si>
    <t>Mauritius Telecom</t>
  </si>
  <si>
    <t>[236]</t>
  </si>
  <si>
    <t>[237]</t>
  </si>
  <si>
    <t> Mongolia</t>
  </si>
  <si>
    <t>MobiCom</t>
  </si>
  <si>
    <t>[238]</t>
  </si>
  <si>
    <t> Montenegro</t>
  </si>
  <si>
    <t>[1][239]</t>
  </si>
  <si>
    <t> Netherlands</t>
  </si>
  <si>
    <t>KPN</t>
  </si>
  <si>
    <t>[1][240]</t>
  </si>
  <si>
    <t>[1][241][242][240]</t>
  </si>
  <si>
    <t>[1][243][244]</t>
  </si>
  <si>
    <t>Spark</t>
  </si>
  <si>
    <t>[1][245][246][247]</t>
  </si>
  <si>
    <t>[248][249][250]</t>
  </si>
  <si>
    <t> Norway</t>
  </si>
  <si>
    <t>[1][251][252][253][254]</t>
  </si>
  <si>
    <t>[1][255][256][257][258]</t>
  </si>
  <si>
    <t> Oman</t>
  </si>
  <si>
    <t>Omantel</t>
  </si>
  <si>
    <t>[259][260][261]</t>
  </si>
  <si>
    <t>[262][263][264]</t>
  </si>
  <si>
    <t> Peru</t>
  </si>
  <si>
    <t>[265]</t>
  </si>
  <si>
    <t>Entel</t>
  </si>
  <si>
    <t>[266]</t>
  </si>
  <si>
    <t>DITO</t>
  </si>
  <si>
    <t>[1][267]</t>
  </si>
  <si>
    <t>[1][268][269]</t>
  </si>
  <si>
    <t>[1][270][271][272][273]</t>
  </si>
  <si>
    <r>
      <t>n28</t>
    </r>
    <r>
      <rPr>
        <sz val="9"/>
        <color rgb="FF202122"/>
        <rFont val="Arial"/>
        <family val="2"/>
      </rPr>
      <t>: </t>
    </r>
    <r>
      <rPr>
        <b/>
        <i/>
        <sz val="9"/>
        <color rgb="FF202122"/>
        <rFont val="Arial"/>
        <family val="2"/>
      </rPr>
      <t>?</t>
    </r>
    <r>
      <rPr>
        <sz val="9"/>
        <color rgb="FF202122"/>
        <rFont val="Arial"/>
        <family val="2"/>
      </rPr>
      <t> MHz</t>
    </r>
  </si>
  <si>
    <t>[274][275]</t>
  </si>
  <si>
    <t>[1][38][276]</t>
  </si>
  <si>
    <t>Play</t>
  </si>
  <si>
    <t>[1][277][278][279]</t>
  </si>
  <si>
    <t>Plus</t>
  </si>
  <si>
    <t>[1][280][281][282]</t>
  </si>
  <si>
    <t>[1][283][284]</t>
  </si>
  <si>
    <t> Portugal</t>
  </si>
  <si>
    <t>Dense Air</t>
  </si>
  <si>
    <t>[1][285]</t>
  </si>
  <si>
    <t>NOS</t>
  </si>
  <si>
    <t>[286]</t>
  </si>
  <si>
    <t>[287][288][289][290]</t>
  </si>
  <si>
    <t>World's first 5G NR deployment (May 2018)</t>
  </si>
  <si>
    <t>[291][292][293]</t>
  </si>
  <si>
    <t>[1][294]</t>
  </si>
  <si>
    <t>115 MHz</t>
  </si>
  <si>
    <t>[1][295][296][297]</t>
  </si>
  <si>
    <t>25+25+10+10+45 MHz</t>
  </si>
  <si>
    <r>
      <t xml:space="preserve">[1][298][299] </t>
    </r>
    <r>
      <rPr>
        <vertAlign val="superscript"/>
        <sz val="8"/>
        <rFont val="Arial"/>
        <family val="2"/>
      </rPr>
      <t>20+20 MHz</t>
    </r>
  </si>
  <si>
    <t>Beeline</t>
  </si>
  <si>
    <t>[300][301]</t>
  </si>
  <si>
    <t>MegaFon</t>
  </si>
  <si>
    <t>[1][302][303][304]</t>
  </si>
  <si>
    <t>[1][305][306][307][308]</t>
  </si>
  <si>
    <t>[309][310][311][312][313]</t>
  </si>
  <si>
    <t xml:space="preserve">n3: 15 MHz </t>
  </si>
  <si>
    <t>[314]</t>
  </si>
  <si>
    <t>[315]</t>
  </si>
  <si>
    <t>[1][307][316][317][304]</t>
  </si>
  <si>
    <t>[318]</t>
  </si>
  <si>
    <t>Mobily</t>
  </si>
  <si>
    <r>
      <t>(</t>
    </r>
    <r>
      <rPr>
        <b/>
        <i/>
        <sz val="9"/>
        <color rgb="FF000000"/>
        <rFont val="Arial"/>
        <family val="2"/>
      </rPr>
      <t>?</t>
    </r>
    <r>
      <rPr>
        <sz val="9"/>
        <color rgb="FF000000"/>
        <rFont val="Arial"/>
        <family val="2"/>
      </rPr>
      <t>)</t>
    </r>
  </si>
  <si>
    <t>[1][319][320]</t>
  </si>
  <si>
    <t>[1][321][322][323][324]</t>
  </si>
  <si>
    <t>[325]</t>
  </si>
  <si>
    <t>[1][326][327]</t>
  </si>
  <si>
    <t> Seychelles</t>
  </si>
  <si>
    <t>C&amp;W</t>
  </si>
  <si>
    <t>[328][329]</t>
  </si>
  <si>
    <t> Singapore</t>
  </si>
  <si>
    <r>
      <t>100 MHz </t>
    </r>
    <r>
      <rPr>
        <vertAlign val="superscript"/>
        <sz val="9"/>
        <color rgb="FF202122"/>
        <rFont val="Arial"/>
        <family val="2"/>
      </rPr>
      <t>†</t>
    </r>
  </si>
  <si>
    <t>[1][330][331][332][333]</t>
  </si>
  <si>
    <t>[334]</t>
  </si>
  <si>
    <t>World's first 5G VoNR deployment (Jul 2021)† Shared with StarHub</t>
  </si>
  <si>
    <t>Singtel</t>
  </si>
  <si>
    <t>[1][335][336][337][338[339][340]</t>
  </si>
  <si>
    <t>StarHub</t>
  </si>
  <si>
    <t>[1][341][332][342][343]</t>
  </si>
  <si>
    <t>[344]</t>
  </si>
  <si>
    <r>
      <t>†</t>
    </r>
    <r>
      <rPr>
        <sz val="8"/>
        <color rgb="FF202122"/>
        <rFont val="Arial"/>
        <family val="2"/>
      </rPr>
      <t> Shared with M1</t>
    </r>
  </si>
  <si>
    <t>TPG</t>
  </si>
  <si>
    <t>[1][345]</t>
  </si>
  <si>
    <t>n257: 400+400 MHz</t>
  </si>
  <si>
    <t> Slovakia</t>
  </si>
  <si>
    <t>4ka</t>
  </si>
  <si>
    <t xml:space="preserve">[1][346][347][348] </t>
  </si>
  <si>
    <t>20 MHz used for LTE FWA.</t>
  </si>
  <si>
    <t>[1][349][350]</t>
  </si>
  <si>
    <r>
      <t>n3</t>
    </r>
    <r>
      <rPr>
        <sz val="9"/>
        <color rgb="FF000000"/>
        <rFont val="Arial"/>
        <family val="2"/>
      </rPr>
      <t>: </t>
    </r>
    <r>
      <rPr>
        <b/>
        <i/>
        <sz val="9"/>
        <color rgb="FF000000"/>
        <rFont val="Arial"/>
        <family val="2"/>
      </rPr>
      <t>?</t>
    </r>
    <r>
      <rPr>
        <sz val="9"/>
        <color rgb="FF000000"/>
        <rFont val="Arial"/>
        <family val="2"/>
      </rPr>
      <t> MHz</t>
    </r>
  </si>
  <si>
    <t>[1][351]</t>
  </si>
  <si>
    <t>[1][352]</t>
  </si>
  <si>
    <t> Slovenia</t>
  </si>
  <si>
    <t>[1][353]</t>
  </si>
  <si>
    <t>T-2</t>
  </si>
  <si>
    <t>[1][354]</t>
  </si>
  <si>
    <r>
      <t>n7</t>
    </r>
    <r>
      <rPr>
        <sz val="9"/>
        <color rgb="FF000000"/>
        <rFont val="Arial"/>
        <family val="2"/>
      </rPr>
      <t xml:space="preserve">: 35 MHz </t>
    </r>
  </si>
  <si>
    <t>[1][38][355]</t>
  </si>
  <si>
    <t>Telemach</t>
  </si>
  <si>
    <t>[1][356]</t>
  </si>
  <si>
    <t>[1][357][358][359]</t>
  </si>
  <si>
    <r>
      <t>?</t>
    </r>
    <r>
      <rPr>
        <sz val="9"/>
        <color rgb="FF000000"/>
        <rFont val="Arial"/>
        <family val="2"/>
      </rPr>
      <t> MHz </t>
    </r>
    <r>
      <rPr>
        <vertAlign val="superscript"/>
        <sz val="9"/>
        <color rgb="FF000000"/>
        <rFont val="Arial"/>
        <family val="2"/>
      </rPr>
      <t>†</t>
    </r>
  </si>
  <si>
    <t>n3: 10 MHz</t>
  </si>
  <si>
    <t>† FWA</t>
  </si>
  <si>
    <t>[360][361][362][363][364]</t>
  </si>
  <si>
    <t>[1][365][366][367]</t>
  </si>
  <si>
    <t>World's first 5G NR commercial service (Dec 2018)</t>
  </si>
  <si>
    <t>[1][365][366][367][368]</t>
  </si>
  <si>
    <t>[1][369][370][371]</t>
  </si>
  <si>
    <t>n78: 20+10+20+50 MHz</t>
  </si>
  <si>
    <t xml:space="preserve">            </t>
  </si>
  <si>
    <t>[1][372][371][373]</t>
  </si>
  <si>
    <t>n78: 30+20+60 MHz</t>
  </si>
  <si>
    <t>[1][374][375][376][377]</t>
  </si>
  <si>
    <t>Yoigo</t>
  </si>
  <si>
    <t>[1][378][379]</t>
  </si>
  <si>
    <t> Sri Lanka</t>
  </si>
  <si>
    <t>Dialog</t>
  </si>
  <si>
    <t>[380]</t>
  </si>
  <si>
    <t> Suriname</t>
  </si>
  <si>
    <t>Telesur</t>
  </si>
  <si>
    <t>[381][382][383]</t>
  </si>
  <si>
    <t>Suriname</t>
  </si>
  <si>
    <r>
      <t>n77</t>
    </r>
    <r>
      <rPr>
        <sz val="9"/>
        <color rgb="FF000000"/>
        <rFont val="Arial"/>
        <family val="2"/>
      </rPr>
      <t>: </t>
    </r>
    <r>
      <rPr>
        <b/>
        <i/>
        <sz val="9"/>
        <color rgb="FF000000"/>
        <rFont val="Arial"/>
        <family val="2"/>
      </rPr>
      <t>?</t>
    </r>
    <r>
      <rPr>
        <sz val="9"/>
        <color rgb="FF000000"/>
        <rFont val="Arial"/>
        <family val="2"/>
      </rPr>
      <t> MHz</t>
    </r>
  </si>
  <si>
    <r>
      <t>n38</t>
    </r>
    <r>
      <rPr>
        <sz val="9"/>
        <color rgb="FF000000"/>
        <rFont val="Arial"/>
        <family val="2"/>
      </rPr>
      <t>: 50 MHz</t>
    </r>
  </si>
  <si>
    <t>[1][384][385][386]</t>
  </si>
  <si>
    <r>
      <t>100 MHz </t>
    </r>
    <r>
      <rPr>
        <vertAlign val="superscript"/>
        <sz val="9"/>
        <color rgb="FF000000"/>
        <rFont val="Arial"/>
        <family val="2"/>
      </rPr>
      <t>†</t>
    </r>
  </si>
  <si>
    <t>[1][384][387]</t>
  </si>
  <si>
    <t>† Shared with Telenor under the joint venture Net4Mobility</t>
  </si>
  <si>
    <t>[1][388][387]</t>
  </si>
  <si>
    <t>† Shared with Tele2 under the joint venture Net4Mobility</t>
  </si>
  <si>
    <t>[1][384][389]</t>
  </si>
  <si>
    <t>Salt</t>
  </si>
  <si>
    <t>[1][390]</t>
  </si>
  <si>
    <t>n75[A 3]: 10 MHz</t>
  </si>
  <si>
    <t>[1][391][392][393][394]</t>
  </si>
  <si>
    <t>?</t>
  </si>
  <si>
    <r>
      <t>n28</t>
    </r>
    <r>
      <rPr>
        <sz val="9"/>
        <color rgb="FF000000"/>
        <rFont val="Arial"/>
        <family val="2"/>
      </rPr>
      <t>: 5 MHz</t>
    </r>
  </si>
  <si>
    <t>n80[A 4]: 20 MHz</t>
  </si>
  <si>
    <t>[395][396]</t>
  </si>
  <si>
    <t>[1][397][398][399][400]</t>
  </si>
  <si>
    <t>[396]</t>
  </si>
  <si>
    <t> Taiwan</t>
  </si>
  <si>
    <t>Asia Pacific Telecom</t>
  </si>
  <si>
    <r>
      <t>80 MHz </t>
    </r>
    <r>
      <rPr>
        <vertAlign val="superscript"/>
        <sz val="9"/>
        <color rgb="FF000000"/>
        <rFont val="Arial"/>
        <family val="2"/>
      </rPr>
      <t>†</t>
    </r>
  </si>
  <si>
    <t>[401][402][403]</t>
  </si>
  <si>
    <r>
      <t>†</t>
    </r>
    <r>
      <rPr>
        <sz val="8"/>
        <color rgb="FF202122"/>
        <rFont val="Arial"/>
        <family val="2"/>
      </rPr>
      <t> Shared with Far EasTone</t>
    </r>
  </si>
  <si>
    <t>Chunghwa Telecom</t>
  </si>
  <si>
    <t>[1][404]</t>
  </si>
  <si>
    <t>Far EasTone</t>
  </si>
  <si>
    <t>[1][405][406][402]</t>
  </si>
  <si>
    <r>
      <t>†</t>
    </r>
    <r>
      <rPr>
        <sz val="8"/>
        <color rgb="FF202122"/>
        <rFont val="Arial"/>
        <family val="2"/>
      </rPr>
      <t> Shared with Asia Pacific Telecom</t>
    </r>
  </si>
  <si>
    <t>Taiwan Mobile</t>
  </si>
  <si>
    <t>Taiwan Star</t>
  </si>
  <si>
    <t>[1][407]</t>
  </si>
  <si>
    <t> Tajikistan</t>
  </si>
  <si>
    <t>[408]</t>
  </si>
  <si>
    <t>Tcell</t>
  </si>
  <si>
    <t>[409]</t>
  </si>
  <si>
    <t>ZET-Mobile</t>
  </si>
  <si>
    <t>[410]</t>
  </si>
  <si>
    <t> Thailand</t>
  </si>
  <si>
    <t>AIS</t>
  </si>
  <si>
    <t>[1][411][412][413][414]</t>
  </si>
  <si>
    <t>1200 MHz</t>
  </si>
  <si>
    <t>TrueMove H</t>
  </si>
  <si>
    <t>[1][415]</t>
  </si>
  <si>
    <t> Togo</t>
  </si>
  <si>
    <t>TogoCel</t>
  </si>
  <si>
    <t>[416]</t>
  </si>
  <si>
    <t> Trinidad and Tobago</t>
  </si>
  <si>
    <t>bmobile</t>
  </si>
  <si>
    <t>[417]</t>
  </si>
  <si>
    <t>du</t>
  </si>
  <si>
    <t>[1][418][419][420][421]</t>
  </si>
  <si>
    <t>[1][422][423][424]</t>
  </si>
  <si>
    <r>
      <t>[1][425][426]</t>
    </r>
    <r>
      <rPr>
        <vertAlign val="superscript"/>
        <sz val="8"/>
        <color theme="1"/>
        <rFont val="Arial"/>
        <family val="2"/>
      </rPr>
      <t xml:space="preserve"> 40 MHz remain for 4G FWB service</t>
    </r>
  </si>
  <si>
    <t>[1][427][428][429]</t>
  </si>
  <si>
    <t>n78: 40+40 MHz</t>
  </si>
  <si>
    <t>[1][430][431]</t>
  </si>
  <si>
    <t>[1][432][433][434][435]</t>
  </si>
  <si>
    <t>n78: 50+40 MHz</t>
  </si>
  <si>
    <r>
      <t xml:space="preserve">90 MHz </t>
    </r>
    <r>
      <rPr>
        <sz val="8"/>
        <color rgb="FF000000"/>
        <rFont val="Arial"/>
        <family val="2"/>
      </rPr>
      <t>†</t>
    </r>
    <r>
      <rPr>
        <sz val="9"/>
        <color rgb="FF000000"/>
        <rFont val="Arial"/>
        <family val="2"/>
      </rPr>
      <t> </t>
    </r>
  </si>
  <si>
    <t> Guam</t>
  </si>
  <si>
    <t>DOCOMO</t>
  </si>
  <si>
    <t>[436][437]</t>
  </si>
  <si>
    <t> Northern Mariana Islands</t>
  </si>
  <si>
    <r>
      <t>n5</t>
    </r>
    <r>
      <rPr>
        <sz val="9"/>
        <color rgb="FF000000"/>
        <rFont val="Arial"/>
        <family val="2"/>
      </rPr>
      <t>: 5–10 MHz</t>
    </r>
  </si>
  <si>
    <t>[438][439][440][441][442]</t>
  </si>
  <si>
    <t>100–400 MHz</t>
  </si>
  <si>
    <r>
      <t>n2</t>
    </r>
    <r>
      <rPr>
        <sz val="9"/>
        <color rgb="FF000000"/>
        <rFont val="Arial"/>
        <family val="2"/>
      </rPr>
      <t>: </t>
    </r>
    <r>
      <rPr>
        <b/>
        <i/>
        <sz val="9"/>
        <color rgb="FF000000"/>
        <rFont val="Arial"/>
        <family val="2"/>
      </rPr>
      <t>?</t>
    </r>
    <r>
      <rPr>
        <sz val="9"/>
        <color rgb="FF000000"/>
        <rFont val="Arial"/>
        <family val="2"/>
      </rPr>
      <t> MHz</t>
    </r>
  </si>
  <si>
    <r>
      <t>n5</t>
    </r>
    <r>
      <rPr>
        <sz val="9"/>
        <color rgb="FF000000"/>
        <rFont val="Arial"/>
        <family val="2"/>
      </rPr>
      <t>: 5 MHz</t>
    </r>
  </si>
  <si>
    <t> Puerto Rico</t>
  </si>
  <si>
    <t>[443][444][445][446][447]</t>
  </si>
  <si>
    <t> US Virgin Islands</t>
  </si>
  <si>
    <r>
      <t>n66</t>
    </r>
    <r>
      <rPr>
        <sz val="9"/>
        <color rgb="FF000000"/>
        <rFont val="Arial"/>
        <family val="2"/>
      </rPr>
      <t>: 5–20 MHz</t>
    </r>
  </si>
  <si>
    <t>Also partially available to FirstNet</t>
  </si>
  <si>
    <r>
      <t>n77</t>
    </r>
    <r>
      <rPr>
        <sz val="9"/>
        <color rgb="FF000000"/>
        <rFont val="Arial"/>
        <family val="2"/>
      </rPr>
      <t>: 40 MHz</t>
    </r>
  </si>
  <si>
    <r>
      <t>Owned by </t>
    </r>
    <r>
      <rPr>
        <sz val="8"/>
        <color rgb="FF0645AD"/>
        <rFont val="Arial"/>
        <family val="2"/>
      </rPr>
      <t>Liberty Móvil</t>
    </r>
    <r>
      <rPr>
        <sz val="8"/>
        <color rgb="FF202122"/>
        <rFont val="Arial"/>
        <family val="2"/>
      </rPr>
      <t> in </t>
    </r>
    <r>
      <rPr>
        <sz val="8"/>
        <color rgb="FF0645AD"/>
        <rFont val="Arial"/>
        <family val="2"/>
      </rPr>
      <t>PR</t>
    </r>
    <r>
      <rPr>
        <sz val="8"/>
        <color rgb="FF202122"/>
        <rFont val="Arial"/>
        <family val="2"/>
      </rPr>
      <t> &amp; </t>
    </r>
    <r>
      <rPr>
        <sz val="8"/>
        <color rgb="FF0645AD"/>
        <rFont val="Arial"/>
        <family val="2"/>
      </rPr>
      <t>USVI</t>
    </r>
  </si>
  <si>
    <r>
      <t>n260</t>
    </r>
    <r>
      <rPr>
        <sz val="9"/>
        <color rgb="FF000000"/>
        <rFont val="Arial"/>
        <family val="2"/>
      </rPr>
      <t>: 100–1000 MHz</t>
    </r>
  </si>
  <si>
    <t>LTE-A Pro deployment marketed as "5G Evolution"</t>
  </si>
  <si>
    <r>
      <t>n261</t>
    </r>
    <r>
      <rPr>
        <sz val="9"/>
        <color rgb="FF2C2C2C"/>
        <rFont val="Arial"/>
        <family val="2"/>
      </rPr>
      <t>: 400–800 MHz</t>
    </r>
  </si>
  <si>
    <r>
      <t>n2</t>
    </r>
    <r>
      <rPr>
        <sz val="9"/>
        <color rgb="FF000000"/>
        <rFont val="Arial"/>
        <family val="2"/>
      </rPr>
      <t>: 5–20 MHz</t>
    </r>
  </si>
  <si>
    <t>[448][449][450][451]</t>
  </si>
  <si>
    <r>
      <t>n12</t>
    </r>
    <r>
      <rPr>
        <sz val="9"/>
        <color rgb="FF000000"/>
        <rFont val="Arial"/>
        <family val="2"/>
      </rPr>
      <t>: 5–10 MHz</t>
    </r>
  </si>
  <si>
    <r>
      <t>Not available in </t>
    </r>
    <r>
      <rPr>
        <sz val="8"/>
        <color rgb="FF0645AD"/>
        <rFont val="Arial"/>
        <family val="2"/>
      </rPr>
      <t>PR</t>
    </r>
    <r>
      <rPr>
        <sz val="8"/>
        <color rgb="FF202122"/>
        <rFont val="Arial"/>
        <family val="2"/>
      </rPr>
      <t> &amp; </t>
    </r>
    <r>
      <rPr>
        <sz val="8"/>
        <color rgb="FF0645AD"/>
        <rFont val="Arial"/>
        <family val="2"/>
      </rPr>
      <t>USVI</t>
    </r>
  </si>
  <si>
    <r>
      <t>n71</t>
    </r>
    <r>
      <rPr>
        <sz val="9"/>
        <color rgb="FF000000"/>
        <rFont val="Arial"/>
        <family val="2"/>
      </rPr>
      <t>: 5–10 MHz</t>
    </r>
  </si>
  <si>
    <t>† FWA; non-3GPP proprietary standard</t>
  </si>
  <si>
    <r>
      <t>n261</t>
    </r>
    <r>
      <rPr>
        <sz val="9"/>
        <color rgb="FF202122"/>
        <rFont val="Arial"/>
        <family val="2"/>
      </rPr>
      <t>: </t>
    </r>
    <r>
      <rPr>
        <b/>
        <i/>
        <sz val="9"/>
        <color rgb="FF202122"/>
        <rFont val="Arial"/>
        <family val="2"/>
      </rPr>
      <t>?</t>
    </r>
    <r>
      <rPr>
        <sz val="9"/>
        <color rgb="FF202122"/>
        <rFont val="Arial"/>
        <family val="2"/>
      </rPr>
      <t> MHz </t>
    </r>
    <r>
      <rPr>
        <vertAlign val="superscript"/>
        <sz val="9"/>
        <color rgb="FF202122"/>
        <rFont val="Arial"/>
        <family val="2"/>
      </rPr>
      <t>†</t>
    </r>
  </si>
  <si>
    <t>Dish</t>
  </si>
  <si>
    <t>[452]</t>
  </si>
  <si>
    <t>GCI</t>
  </si>
  <si>
    <t>200–500 MHz</t>
  </si>
  <si>
    <t>[453][454]</t>
  </si>
  <si>
    <t>Only available in AK.</t>
  </si>
  <si>
    <r>
      <t>60–80 MHz </t>
    </r>
    <r>
      <rPr>
        <vertAlign val="superscript"/>
        <sz val="9"/>
        <color rgb="FF000000"/>
        <rFont val="Arial"/>
        <family val="2"/>
      </rPr>
      <t>†</t>
    </r>
  </si>
  <si>
    <t>[455][456][457][458][459]</t>
  </si>
  <si>
    <t>[460][461][462][463][464]</t>
  </si>
  <si>
    <r>
      <t>n71</t>
    </r>
    <r>
      <rPr>
        <sz val="9"/>
        <color rgb="FF202122"/>
        <rFont val="Arial"/>
        <family val="2"/>
      </rPr>
      <t>: 10–25 MHz</t>
    </r>
  </si>
  <si>
    <t>[465][466][467][468][469]</t>
  </si>
  <si>
    <r>
      <t>n77</t>
    </r>
    <r>
      <rPr>
        <sz val="9"/>
        <color rgb="FF2C2C2C"/>
        <rFont val="Arial"/>
        <family val="2"/>
      </rPr>
      <t>: 20–60 MHz</t>
    </r>
  </si>
  <si>
    <t>[470][471]</t>
  </si>
  <si>
    <r>
      <t>n260</t>
    </r>
    <r>
      <rPr>
        <sz val="9"/>
        <color rgb="FF000000"/>
        <rFont val="Arial"/>
        <family val="2"/>
      </rPr>
      <t>: 100–600 MHz</t>
    </r>
  </si>
  <si>
    <r>
      <t>n261</t>
    </r>
    <r>
      <rPr>
        <sz val="9"/>
        <color rgb="FF000000"/>
        <rFont val="Arial"/>
        <family val="2"/>
      </rPr>
      <t>: 50–800 MHz</t>
    </r>
  </si>
  <si>
    <t>World's first 5G NR SA deployment (Aug 2020)</t>
  </si>
  <si>
    <r>
      <t>n262</t>
    </r>
    <r>
      <rPr>
        <sz val="9"/>
        <color rgb="FF2C2C2C"/>
        <rFont val="Arial"/>
        <family val="2"/>
      </rPr>
      <t>: 100–500 MHz</t>
    </r>
  </si>
  <si>
    <t>† Sprint (May 2019 – Jul 2020)</t>
  </si>
  <si>
    <t>U.S. Cellular</t>
  </si>
  <si>
    <t>100–300 MHz</t>
  </si>
  <si>
    <t>[472][473]</t>
  </si>
  <si>
    <r>
      <t>n71</t>
    </r>
    <r>
      <rPr>
        <sz val="9"/>
        <color rgb="FF000000"/>
        <rFont val="Arial"/>
        <family val="2"/>
      </rPr>
      <t>: 10–15 MHz</t>
    </r>
  </si>
  <si>
    <r>
      <t>Not available in </t>
    </r>
    <r>
      <rPr>
        <sz val="8"/>
        <color rgb="FF0645AD"/>
        <rFont val="Arial"/>
        <family val="2"/>
      </rPr>
      <t>PR</t>
    </r>
    <r>
      <rPr>
        <sz val="8"/>
        <color rgb="FF202122"/>
        <rFont val="Arial"/>
        <family val="2"/>
      </rPr>
      <t> &amp; </t>
    </r>
    <r>
      <rPr>
        <sz val="8"/>
        <color rgb="FF0645AD"/>
        <rFont val="Arial"/>
        <family val="2"/>
      </rPr>
      <t>USVI</t>
    </r>
    <r>
      <rPr>
        <sz val="8"/>
        <color rgb="FF202122"/>
        <rFont val="Arial"/>
        <family val="2"/>
      </rPr>
      <t>.</t>
    </r>
  </si>
  <si>
    <r>
      <t>n2</t>
    </r>
    <r>
      <rPr>
        <sz val="9"/>
        <color rgb="FF000000"/>
        <rFont val="Arial"/>
        <family val="2"/>
      </rPr>
      <t>: 10–15 MHz</t>
    </r>
  </si>
  <si>
    <t>[474][475][476][461][477]</t>
  </si>
  <si>
    <r>
      <t>n5</t>
    </r>
    <r>
      <rPr>
        <sz val="9"/>
        <color rgb="FF000000"/>
        <rFont val="Arial"/>
        <family val="2"/>
      </rPr>
      <t>: 10 MHz</t>
    </r>
  </si>
  <si>
    <t>[478][479][473][480][447]</t>
  </si>
  <si>
    <r>
      <t>n77</t>
    </r>
    <r>
      <rPr>
        <sz val="9"/>
        <color rgb="FF000000"/>
        <rFont val="Arial"/>
        <family val="2"/>
      </rPr>
      <t>: 60 MHz</t>
    </r>
  </si>
  <si>
    <r>
      <t>n260</t>
    </r>
    <r>
      <rPr>
        <sz val="9"/>
        <color rgb="FF000000"/>
        <rFont val="Arial"/>
        <family val="2"/>
      </rPr>
      <t>: 700–1700 MHz </t>
    </r>
    <r>
      <rPr>
        <vertAlign val="superscript"/>
        <sz val="9"/>
        <color rgb="FF000000"/>
        <rFont val="Arial"/>
        <family val="2"/>
      </rPr>
      <t>†</t>
    </r>
  </si>
  <si>
    <r>
      <t>n261</t>
    </r>
    <r>
      <rPr>
        <sz val="9"/>
        <color rgb="FF000000"/>
        <rFont val="Arial"/>
        <family val="2"/>
      </rPr>
      <t>: 100–800 MHz </t>
    </r>
    <r>
      <rPr>
        <vertAlign val="superscript"/>
        <sz val="9"/>
        <color rgb="FF000000"/>
        <rFont val="Arial"/>
        <family val="2"/>
      </rPr>
      <t>†</t>
    </r>
  </si>
  <si>
    <t>‡ FWA (non-3GPP proprietary standard)</t>
  </si>
  <si>
    <r>
      <t>n261</t>
    </r>
    <r>
      <rPr>
        <sz val="9"/>
        <color rgb="FF202122"/>
        <rFont val="Arial"/>
        <family val="2"/>
      </rPr>
      <t>: 800 MHz </t>
    </r>
    <r>
      <rPr>
        <vertAlign val="superscript"/>
        <sz val="9"/>
        <color rgb="FF202122"/>
        <rFont val="Arial"/>
        <family val="2"/>
      </rPr>
      <t>‡</t>
    </r>
  </si>
  <si>
    <t>[481][482] FWA</t>
  </si>
  <si>
    <t>[483]</t>
  </si>
  <si>
    <t> Uzbekistan</t>
  </si>
  <si>
    <t>Ucell</t>
  </si>
  <si>
    <t>[484]</t>
  </si>
  <si>
    <t> Vietnam</t>
  </si>
  <si>
    <t>Viettel</t>
  </si>
  <si>
    <t>[485][486]</t>
  </si>
  <si>
    <r>
      <t>n38</t>
    </r>
    <r>
      <rPr>
        <sz val="9"/>
        <color rgb="FF000000"/>
        <rFont val="Arial"/>
        <family val="2"/>
      </rPr>
      <t>: 40 MHz</t>
    </r>
  </si>
  <si>
    <t>n259</t>
  </si>
  <si>
    <t>V-band</t>
  </si>
  <si>
    <t>n262</t>
  </si>
  <si>
    <t>700 MHz</t>
  </si>
  <si>
    <t>n13</t>
  </si>
  <si>
    <t>n14</t>
  </si>
  <si>
    <t>n24</t>
  </si>
  <si>
    <t>n26</t>
  </si>
  <si>
    <t>n30</t>
  </si>
  <si>
    <t>n46</t>
  </si>
  <si>
    <t>n47</t>
  </si>
  <si>
    <t>n48</t>
  </si>
  <si>
    <t>n67</t>
  </si>
  <si>
    <t>n85</t>
  </si>
  <si>
    <t>n89</t>
  </si>
  <si>
    <t>n91</t>
  </si>
  <si>
    <t>n92</t>
  </si>
  <si>
    <t>n93</t>
  </si>
  <si>
    <t>n94</t>
  </si>
  <si>
    <t>n95</t>
  </si>
  <si>
    <t>n96</t>
  </si>
  <si>
    <t>n97</t>
  </si>
  <si>
    <t>n98</t>
  </si>
  <si>
    <t>n99</t>
  </si>
  <si>
    <t>n101</t>
  </si>
  <si>
    <t>n102</t>
  </si>
  <si>
    <t>Upper SMH</t>
  </si>
  <si>
    <t>Extended CLR</t>
  </si>
  <si>
    <t>WCS</t>
  </si>
  <si>
    <t>U-NII-1–4</t>
  </si>
  <si>
    <t>U-NII-4</t>
  </si>
  <si>
    <t>10, 20, 30, 40</t>
  </si>
  <si>
    <t>V2X</t>
  </si>
  <si>
    <t>CBRS (US)</t>
  </si>
  <si>
    <t>Extended Lower SMH</t>
  </si>
  <si>
    <t>5, 10, 15, 20, 50 (sic)</t>
  </si>
  <si>
    <t>10, 15, 20, 30, 40, 50, 60, 80, 90, 100</t>
  </si>
  <si>
    <t>U-NII-5–9</t>
  </si>
  <si>
    <t>20, 40, 60, 80</t>
  </si>
  <si>
    <t>5, 10, 15, 20, 25, 30, 40, 50, 60, 70, 80, 90, 100</t>
  </si>
  <si>
    <t>Rail Mobile Radio (RMR)</t>
  </si>
  <si>
    <t>U-NII-5</t>
  </si>
  <si>
    <t>DD &amp; L-Band (EU)</t>
  </si>
  <si>
    <t>n90
(n41)</t>
  </si>
  <si>
    <t>n18
(n26)</t>
  </si>
  <si>
    <t>1.700 &amp; 2.100</t>
  </si>
  <si>
    <t>(updated may-2022)</t>
  </si>
  <si>
    <t>800 &amp; 1.500</t>
  </si>
  <si>
    <t>NATO</t>
  </si>
  <si>
    <t>801 &amp; 1.500</t>
  </si>
  <si>
    <t>900 &amp; 1500</t>
  </si>
  <si>
    <t>Extended GSM &amp; L-Band (EU)</t>
  </si>
  <si>
    <t>[B8]</t>
  </si>
  <si>
    <t>570 – 595 [B9]</t>
  </si>
  <si>
    <t>600 – 660 [B9]</t>
  </si>
  <si>
    <t>527 – 547 [B9]</t>
  </si>
  <si>
    <t>532 – 632 [B9]</t>
  </si>
  <si>
    <t>5, 10 [B10]</t>
  </si>
  <si>
    <t>5 [B5], 10, 15, 20, 30, 40, 50 [B6], 60 [B6], 70 [B6], 80 [B6], 90 [B6], 100 [B6]</t>
  </si>
  <si>
    <t>B2. Uplink restricted to 1627.5–1637.5 MHz and 1646.5–1656.5 MHz</t>
  </si>
  <si>
    <t>B3. Downlink restricted to 1526–1536 MHz</t>
  </si>
  <si>
    <t>B4. Duplex Spacing</t>
  </si>
  <si>
    <t>B5. Carrier aggregation or dual connectivity only</t>
  </si>
  <si>
    <t>B6. Carrier aggregation and downlink only</t>
  </si>
  <si>
    <t>B7. Downlink between 2180–2200 MHz restricted to intra-band Supplemental Downlink</t>
  </si>
  <si>
    <t>B8. Supports asymmetrical bandwidth combinations</t>
  </si>
  <si>
    <t>B9. Variable duplex operation is used such that the Downlink and Uplink frequency ranges are supported independently in any valid frequency range for the band</t>
  </si>
  <si>
    <t>B10. Uplink only</t>
  </si>
  <si>
    <t>B1. Downlink only</t>
  </si>
  <si>
    <t>[B2], [B3]</t>
  </si>
  <si>
    <t>5, 10, 15, 20 [B1], 25 [B1]</t>
  </si>
  <si>
    <t>LAA: Licence Assisted Access (LTE in unlicensed spectrum)</t>
  </si>
  <si>
    <t>10 [B6], 20, 40, 60, 80</t>
  </si>
  <si>
    <t>V2X: Vehicle-to-everything</t>
  </si>
  <si>
    <t>5, 10, 15, 20, 25 [B1]</t>
  </si>
  <si>
    <t>5, 10, 15, 20, 35 [B1]</t>
  </si>
  <si>
    <t>5, 10, 15, 20, 25, 30, 35, 40, 45 [B1]</t>
  </si>
  <si>
    <t>5, 10, 15, 20, 25, 30, 35, 40, 50</t>
  </si>
  <si>
    <t>5 [B5], 10, 15, 20, 25, 30, 40, 50, 60, 80, 90, 100</t>
  </si>
  <si>
    <t>IMT‑E [B4]</t>
  </si>
  <si>
    <t>5 [B5], 10, 15, 20, 30, 40, 50, 60, 80 [B1]</t>
  </si>
  <si>
    <t>5, 10, 15, 20, 25, 30, 40, 45, 50</t>
  </si>
  <si>
    <t>5, 10, 15, 20, 25, 30, 35, 40</t>
  </si>
  <si>
    <t>5, 10, 15, 20, 25, 30, 35, 40, 45, 50</t>
  </si>
  <si>
    <t>5, 10, 15, 20, 30</t>
  </si>
  <si>
    <t>10, 15, 20, 30, 40, 50, 60, 70, 80, 90, 100</t>
  </si>
  <si>
    <t>5, 10, 15, 20, 50</t>
  </si>
  <si>
    <t>5, 10, 15, 20, 25, 30, 35, 40, 45</t>
  </si>
  <si>
    <t>5, 10, 15, 20, 25 [B1], 30 [B1], 35 [B1]</t>
  </si>
  <si>
    <t>5, 10, 15, 20, 25, 30, 40, 50</t>
  </si>
  <si>
    <t>10, 15, 20, 25, 30, 40, 50, 60, 70, 80, 90, 100</t>
  </si>
  <si>
    <t>10, 20, 30, 40, 50, 60, 70, 80, 90, 100</t>
  </si>
  <si>
    <t>[B11]</t>
  </si>
  <si>
    <t>LAA, [B11]</t>
  </si>
  <si>
    <t>V2X, [B11]</t>
  </si>
  <si>
    <t>[B2], [B11]</t>
  </si>
  <si>
    <t>[B7], [B8], [B12]</t>
  </si>
  <si>
    <t>[B8], [B11], [B12]</t>
  </si>
  <si>
    <t>US</t>
  </si>
  <si>
    <t>EU, [B11]</t>
  </si>
  <si>
    <t>Acum
 BW
 (MHz)</t>
  </si>
  <si>
    <t>Uplink
(MHz)</t>
  </si>
  <si>
    <t>esto no es muy exacto</t>
  </si>
  <si>
    <t>Year of First Rel.</t>
  </si>
  <si>
    <t>5, 6</t>
  </si>
  <si>
    <t>8, 9</t>
  </si>
  <si>
    <t>10, 11, 12</t>
  </si>
  <si>
    <t>3.5G</t>
  </si>
  <si>
    <t>2.5G</t>
  </si>
  <si>
    <t>3.9G</t>
  </si>
  <si>
    <t>4.5G</t>
  </si>
  <si>
    <t>Total System Bandwidth</t>
  </si>
  <si>
    <t>3GPP Releases</t>
  </si>
  <si>
    <t>Technology Long name(s)</t>
  </si>
  <si>
    <t>UMTS-UTRA</t>
  </si>
  <si>
    <t>DL: 42 Mbps</t>
  </si>
  <si>
    <t>DL: 296 Mbps
UL: 75.4 Mbps</t>
  </si>
  <si>
    <t>DL: 21 Mbps</t>
  </si>
  <si>
    <t>C: 9.6 kbps</t>
  </si>
  <si>
    <t>C: 2.4 kbps</t>
  </si>
  <si>
    <t>DL: 40 kbps</t>
  </si>
  <si>
    <t>DL: 500 kbps</t>
  </si>
  <si>
    <t>DL: 2 Mbps</t>
  </si>
  <si>
    <t>DL: 5 MHz
UL: 5 MHz</t>
  </si>
  <si>
    <t>UMTS-High Speed  Packet Access</t>
  </si>
  <si>
    <t>UMTS-High Speed Packet Access +. Also called UMTS-HSPA(Plus), UMTS-HSPAP and UMTS-Evolved HSPA.</t>
  </si>
  <si>
    <t>https://portal.3gpp.org/#/55934-releases</t>
  </si>
  <si>
    <t>DL: 20 MHz
UL: 20 MHz</t>
  </si>
  <si>
    <t>99, 4</t>
  </si>
  <si>
    <t>First ETSI. Later, 3GPP:  Ph1-DCS, Ph1-EXT, Ph2 and 96</t>
  </si>
  <si>
    <t>~4.7 GHz</t>
  </si>
  <si>
    <t>5 to 15</t>
  </si>
  <si>
    <t>900 MHz (Europe, 1987)</t>
  </si>
  <si>
    <t>GSM did not have packet switching, and data was in circuit mode with very low throughtput.</t>
  </si>
  <si>
    <r>
      <t xml:space="preserve">HSPA an combination of two systems: HSDPA and HSUPA. This is, "High Speed </t>
    </r>
    <r>
      <rPr>
        <b/>
        <sz val="11"/>
        <color theme="1"/>
        <rFont val="Calibri"/>
        <family val="2"/>
        <scheme val="minor"/>
      </rPr>
      <t>Downlink</t>
    </r>
    <r>
      <rPr>
        <sz val="11"/>
        <color theme="1"/>
        <rFont val="Calibri"/>
        <family val="2"/>
        <scheme val="minor"/>
      </rPr>
      <t xml:space="preserve"> Packet Access" and "High Speed </t>
    </r>
    <r>
      <rPr>
        <b/>
        <sz val="11"/>
        <color theme="1"/>
        <rFont val="Calibri"/>
        <family val="2"/>
        <scheme val="minor"/>
      </rPr>
      <t>Uplink</t>
    </r>
    <r>
      <rPr>
        <sz val="11"/>
        <color theme="1"/>
        <rFont val="Calibri"/>
        <family val="2"/>
        <scheme val="minor"/>
      </rPr>
      <t xml:space="preserve"> Packet Access"</t>
    </r>
  </si>
  <si>
    <t>Long Term Evolution Avanced Pro, or LTE Advanced Pro</t>
  </si>
  <si>
    <t>Long Term Evolution Avanced or LTE Advanced</t>
  </si>
  <si>
    <t>LTE advanced introduces carrier aggregation to increase UE throughput.</t>
  </si>
  <si>
    <t>DL: 1 Gbps
UL: 500 kbps</t>
  </si>
  <si>
    <t>DL: 100 MHz
UL: 100 MHz</t>
  </si>
  <si>
    <t>DL: 800 MHz
UL: 800 MHz</t>
  </si>
  <si>
    <t>DL: 640 MHz
UL: 640 MHz</t>
  </si>
  <si>
    <t>13, 14</t>
  </si>
  <si>
    <t>DL: 3 Gbps</t>
  </si>
  <si>
    <t>~12 GHz</t>
  </si>
  <si>
    <t>DL: 5 Gbps</t>
  </si>
  <si>
    <t>LTE Terminal Categories (E-UTRA)</t>
  </si>
  <si>
    <t>data rate</t>
  </si>
  <si>
    <t>Rel 14</t>
  </si>
  <si>
    <t>Rel 15</t>
  </si>
  <si>
    <t>http://en.wikipedia.org/wiki/E-UTRA#UE_Category</t>
  </si>
  <si>
    <t>Source:</t>
  </si>
  <si>
    <t>Note: Maximum data rates shown are for 20 MHz of channel bandwidth. Categories 6 and above include data rates from combining multiple 20 MHz channels. Maximum data rates will be lower if less bandwidth is utilized.</t>
  </si>
  <si>
    <t>Note: These are L1 transport data rates not including the different protocol layers overhead. Depending on cell bandwidth, cell load (number of simultaneous users), network configuration, the performance of the user equipment used, propagation conditions, etc. practical data rates will vary.</t>
  </si>
  <si>
    <t>Note: The 3.0 Gbit/s / 1.5 Gbit/s data rate specified as Category 8 is near the peak aggregate data rate for a base station sector. A more realistic maximum data rate for a single user is 1.2 Gbit/s (downlink) and 600 Mbit/s (uplink).[16] Nokia Siemens Networks has demonstrated downlink speeds of 1.4 Gbit/s using 100 MHz of aggregated spectrum.[17]</t>
  </si>
  <si>
    <t>Note AA: There is a table of categories (up to Cat 14) in: 3GPP TS 36.306 (2015-03)</t>
  </si>
  <si>
    <t>Note AA: I think that UE category also imposes limitations on carrier aggregation capacity.</t>
  </si>
  <si>
    <t>3GPP Release 8 defines five LTE user equipment categories depending on maximum peak data rate and MIMO capabilities support. With 3GPP Release 10, which is referred to as LTE Advanced, three new categories have been introduced. Followed by four more with Release 11, two more with Release 14, and five more with Release 15.</t>
  </si>
  <si>
    <t>5G Phase 1</t>
  </si>
  <si>
    <t>5G Phase 2</t>
  </si>
  <si>
    <t>15, 16, 17</t>
  </si>
  <si>
    <t>Maximum UE Speed</t>
  </si>
  <si>
    <t>Maximum UE BW</t>
  </si>
  <si>
    <t>Ordered by FREQUENCIES</t>
  </si>
  <si>
    <t>Ordered by BANDS</t>
  </si>
  <si>
    <t>From Wikipedia, which took it from Tables 5.5-1 "E-UTRA Operating Bands" and 5.6.1-1 "E-UTRA Channel Bandwidth" of the latest published version of the 3GPP TS 36.101[1], the following table lists the specified frequency bands of LTE and the channel bandwidths each band supports. Obsolete bands are indicated by a grey background.</t>
  </si>
  <si>
    <t>Ordered by Frequency</t>
  </si>
  <si>
    <t>12, 85</t>
  </si>
  <si>
    <t>Source: wikipedia</t>
  </si>
  <si>
    <t>n1
(n65)</t>
  </si>
  <si>
    <t>B4. Duplex Spacing.</t>
  </si>
  <si>
    <t>B8. Supports asymmetrical bandwidth combinations.</t>
  </si>
  <si>
    <t>B1. Downlink only.</t>
  </si>
  <si>
    <t>B2. Uplink restricted to 1,627.5–1,637.5 MHz and 1,646.5–1,656.5 MHz.</t>
  </si>
  <si>
    <t>B3. Downlink restricted to 1,526–1,536 MHz.</t>
  </si>
  <si>
    <t>B5. Carrier aggregation or dual connectivity only.</t>
  </si>
  <si>
    <t>B6. Carrier aggregation and downlink only.</t>
  </si>
  <si>
    <t>B7. Downlink between 2180–2200 MHz restricted to intra-band Supplemental Downlink.</t>
  </si>
  <si>
    <t>B9. Variable duplex operation is used such that the Downlink and Uplink frequency ranges are supported independently in any valid frequency range for the band.</t>
  </si>
  <si>
    <t>US: band used in the US.</t>
  </si>
  <si>
    <t>LAA: License Assisted Access (LTE in unlicensed spectrum).</t>
  </si>
  <si>
    <t>V2X: Vehicle-to-everything.</t>
  </si>
  <si>
    <t>FDD: frequency division duplexing.</t>
  </si>
  <si>
    <t>TDD: time division duplexing.</t>
  </si>
  <si>
    <t>Downlink: base station transmits; terminal receives.</t>
  </si>
  <si>
    <t>Uplink: terminal transmits; base station receives.</t>
  </si>
  <si>
    <t>SDL: FDD Supplemental Downlink.</t>
  </si>
  <si>
    <t>SUL: FDD Supplemental Uplink.</t>
  </si>
  <si>
    <t>N/A: Not applicable.</t>
  </si>
  <si>
    <t>B10. Uplink only.</t>
  </si>
  <si>
    <t>B11. Band was added after the initial assignment.</t>
  </si>
  <si>
    <t>EU: band used in the European Union.</t>
  </si>
  <si>
    <t>B12. Band appears twice in the table, to comply with the ordering by frequency, because its Uplink and Downlink half bands have a very distant central frequency.</t>
  </si>
  <si>
    <t>n255</t>
  </si>
  <si>
    <t>L-band</t>
  </si>
  <si>
    <t>n256</t>
  </si>
  <si>
    <t>S-band</t>
  </si>
  <si>
    <t>Acronyms and terms used in the tables:</t>
  </si>
  <si>
    <t>Notes in the tables:</t>
  </si>
  <si>
    <t>(updated june-2023)</t>
  </si>
  <si>
    <t>Non-terrestrial Frequency Range</t>
  </si>
  <si>
    <t>LTE Bands</t>
  </si>
  <si>
    <t>(updated around 2000)</t>
  </si>
  <si>
    <t>(updated june 2003)</t>
  </si>
  <si>
    <t>17
(12, 85)</t>
  </si>
  <si>
    <t>Band
(Subset
of)</t>
  </si>
  <si>
    <t>PMR (APT)</t>
  </si>
  <si>
    <t>PMR (EU)</t>
  </si>
  <si>
    <r>
      <t>From Wikipedia, which took it from Tables 5.5-1 "E-UTRA Operating Bands" and 5.6.1-1 "E-UTRA Channel Bandwidth" of the latest published version of the 3GPP TS 36.101</t>
    </r>
    <r>
      <rPr>
        <sz val="11"/>
        <color rgb="FFFF0000"/>
        <rFont val="Times New Roman"/>
        <family val="1"/>
      </rPr>
      <t xml:space="preserve"> V18.1.0</t>
    </r>
    <r>
      <rPr>
        <sz val="11"/>
        <color theme="1"/>
        <rFont val="Times New Roman"/>
        <family val="1"/>
      </rPr>
      <t xml:space="preserve">. This lists the specified frequency bands of LTE and the channel bandwidths each band </t>
    </r>
    <r>
      <rPr>
        <b/>
        <sz val="11"/>
        <color theme="1"/>
        <rFont val="Times New Roman"/>
        <family val="1"/>
      </rPr>
      <t>may</t>
    </r>
    <r>
      <rPr>
        <sz val="11"/>
        <color theme="1"/>
        <rFont val="Times New Roman"/>
        <family val="1"/>
      </rPr>
      <t xml:space="preserve"> support. Obsolete bands are indicated by a grey background.</t>
    </r>
  </si>
  <si>
    <t>Source: Wikipedia (see below)</t>
  </si>
  <si>
    <t>5 (26)</t>
  </si>
  <si>
    <t>1 (65)</t>
  </si>
  <si>
    <t>11 (74)</t>
  </si>
  <si>
    <t>12 (85)</t>
  </si>
  <si>
    <t>18 (26)</t>
  </si>
  <si>
    <t>19 (26)</t>
  </si>
  <si>
    <t>2 (25)</t>
  </si>
  <si>
    <t>21 (74)</t>
  </si>
  <si>
    <t>32 (75)</t>
  </si>
  <si>
    <t>38 (41)</t>
  </si>
  <si>
    <t>4 (66)</t>
  </si>
  <si>
    <t>L-Band</t>
  </si>
  <si>
    <t>PCS</t>
  </si>
  <si>
    <t>AWS‑1</t>
  </si>
  <si>
    <t>—</t>
  </si>
  <si>
    <t>LAA</t>
  </si>
  <si>
    <t>Extended AWS (AWS‑1–3)</t>
  </si>
  <si>
    <t>B2. Downlink restricted to 1526–1536 MHz.</t>
  </si>
  <si>
    <t>B1. Uplink restricted to 1627.5–1637.5 MHz and 1646.5–1656.5 MHz.</t>
  </si>
  <si>
    <t>B3. Downlink between 2180–2200 MHz restricted to intra-band Supplemental Downlink.</t>
  </si>
  <si>
    <t>B4. Duplex spacing depends on whether the Uplink is paired with the lower or the upper part of the Downlink, with the remainder of the Downlink available for use as intra-band Supplemental Downlink.</t>
  </si>
  <si>
    <t>B5. Carrier aggregation only.</t>
  </si>
  <si>
    <t>5, 10, 15, 20[B5]</t>
  </si>
  <si>
    <t>-101.5 or -120.5</t>
  </si>
  <si>
    <t>300 or 295 [B4]</t>
  </si>
  <si>
    <t>B6. Downlink is made up of the PCS-H downlink block and the AWS-4 uplink blocks. The uplink is made up of the AWS-3 unpaired blocks.</t>
  </si>
  <si>
    <t>B7. Restricted to NB-IoT only</t>
  </si>
  <si>
    <t>[B7]</t>
  </si>
  <si>
    <t>[B6]</t>
  </si>
  <si>
    <t>B8. PCS Duplex Spacing.</t>
  </si>
  <si>
    <t>B9. IMT-E Duplex Spacing.</t>
  </si>
  <si>
    <t>[B9]</t>
  </si>
  <si>
    <t>U-NII-1-4</t>
  </si>
  <si>
    <t>B7. Restricted to NB-IoT only.</t>
  </si>
  <si>
    <t>(updated June-2023, R18)</t>
  </si>
  <si>
    <t>n100</t>
  </si>
  <si>
    <t>[B2]</t>
  </si>
  <si>
    <t>n105</t>
  </si>
  <si>
    <t>U-NII-6-8</t>
  </si>
  <si>
    <t>Digital Dividend (APT)</t>
  </si>
  <si>
    <t>n104 (n96)</t>
  </si>
  <si>
    <t>20, 30, 40, 50, 60, 70, 80, 90, 100</t>
  </si>
  <si>
    <t>[B5]</t>
  </si>
  <si>
    <t>[B10]</t>
  </si>
  <si>
    <t>5, 10, 15, 20, 25[B1], 30[B1], 35[B1]</t>
  </si>
  <si>
    <t>n38
(n41, n90)</t>
  </si>
  <si>
    <t>B2. Uplink restricted to 1627.5–1637.5 MHz and 1646.5–1656.5 MHz.</t>
  </si>
  <si>
    <t>B3. Downlink restricted to 1526–1536 MHz.</t>
  </si>
  <si>
    <t>B4. Carrier aggregation and Downlink only.</t>
  </si>
  <si>
    <t>B5. Duplex Spacing.</t>
  </si>
  <si>
    <t>B6. Carrier aggregation or dual connectivity only.</t>
  </si>
  <si>
    <t>B7. 5G NR in unlicensed spectrum.</t>
  </si>
  <si>
    <t>B8. Downlink between 2180–2200 MHz restricted to intra-band Supplemental Downlink.</t>
  </si>
  <si>
    <t>B11. Variable duplex operation is used such that the Downlink and Uplink frequency ranges are supported independently in any valid frequency range for the band.</t>
  </si>
  <si>
    <t>B12. Uplink only.</t>
  </si>
  <si>
    <t>[B8], [B9], [B13]</t>
  </si>
  <si>
    <t>[B9], [B11], [B13]</t>
  </si>
  <si>
    <t>n263</t>
  </si>
  <si>
    <t>100, 200, 400, 800, 1600, 2000</t>
  </si>
  <si>
    <t>From Wikipedia, which took it from latest published version (Rel. 18) of the respective 3GPP technical standard (TS 38.101).</t>
  </si>
  <si>
    <t>1. "f"</t>
  </si>
  <si>
    <t>2. "Uplink low"</t>
  </si>
  <si>
    <t>3. "Downlink low"</t>
  </si>
  <si>
    <t>4. Band</t>
  </si>
  <si>
    <t>Ordered by FREQUENCY</t>
  </si>
  <si>
    <t>Ordered by BAND</t>
  </si>
  <si>
    <t>B10. Technologically identical to n41 but requires Uplink rasterization to allow for DSS.</t>
  </si>
  <si>
    <t>https://www.itwissen.info/en/868-MHz-frequency-band.html#gsc.tab=0</t>
  </si>
  <si>
    <t>New in Release</t>
  </si>
  <si>
    <t>R17</t>
  </si>
  <si>
    <t>R15</t>
  </si>
  <si>
    <t>R16</t>
  </si>
  <si>
    <t>Main Regions</t>
  </si>
  <si>
    <t>Europe</t>
  </si>
  <si>
    <t>Americas</t>
  </si>
  <si>
    <t>Asia, Pacific</t>
  </si>
  <si>
    <t>Americas, Asia</t>
  </si>
  <si>
    <t>Europe, Asia</t>
  </si>
  <si>
    <t>Europe, Asia (Americas)</t>
  </si>
  <si>
    <t>Americas (Asia)</t>
  </si>
  <si>
    <t>Asia</t>
  </si>
  <si>
    <t>US, China</t>
  </si>
  <si>
    <t>Asia, Americas (global)</t>
  </si>
  <si>
    <t>Europe, Asia (global)</t>
  </si>
  <si>
    <t>Americas (global)</t>
  </si>
  <si>
    <t>Global</t>
  </si>
  <si>
    <t>R18</t>
  </si>
  <si>
    <t>Las bandas de WiFi se "dice" que son la de 2.4GHz, la de 5GHz y la de 6GHz. Aclarar esto en relación a lo de al lado.</t>
  </si>
  <si>
    <t>ƒ 
[MHz]</t>
  </si>
  <si>
    <t>Uplink
[MHz]</t>
  </si>
  <si>
    <t>Downlink [MHz]</t>
  </si>
  <si>
    <t>Duplex spacing 
[MHz]</t>
  </si>
  <si>
    <t>Channel bandwidths [MHz]</t>
  </si>
  <si>
    <t>Uplink BW [MHz]</t>
  </si>
  <si>
    <t>Downl. BW [MHz]</t>
  </si>
  <si>
    <t>Total BW [MHz]</t>
  </si>
  <si>
    <t>Acum
 BW
 [MHz]</t>
  </si>
  <si>
    <t>Wave
length [cm]</t>
  </si>
  <si>
    <t>Wave
length [mm]</t>
  </si>
  <si>
    <t>Uplink&amp;Downlink
 [GHz]</t>
  </si>
  <si>
    <t>ƒ 
[GHz]</t>
  </si>
  <si>
    <t>Intra-band SDL/SUL</t>
  </si>
  <si>
    <t>Non-terrestrial Frequency Range (Satellite)</t>
  </si>
  <si>
    <t>17.6</t>
  </si>
  <si>
    <t>13809.6</t>
  </si>
  <si>
    <t>70904.6</t>
  </si>
  <si>
    <t>63999.8</t>
  </si>
  <si>
    <t>Unlicensed</t>
  </si>
  <si>
    <t>(MHz)</t>
  </si>
  <si>
    <t>nr-arfcn</t>
  </si>
  <si>
    <t>size</t>
  </si>
  <si>
    <t>(kHz)</t>
  </si>
  <si>
    <t>release</t>
  </si>
  <si>
    <t>area</t>
  </si>
  <si>
    <t>spacing</t>
  </si>
  <si>
    <t>High</t>
  </si>
  <si>
    <t>Middle</t>
  </si>
  <si>
    <t>Low</t>
  </si>
  <si>
    <t>DL/UL</t>
  </si>
  <si>
    <t>step</t>
  </si>
  <si>
    <t>Note</t>
  </si>
  <si>
    <t>Channel bandwidth (MHz)</t>
  </si>
  <si>
    <t>SCS</t>
  </si>
  <si>
    <t>3GPP</t>
  </si>
  <si>
    <t>Geographical</t>
  </si>
  <si>
    <t>Duplex</t>
  </si>
  <si>
    <t>Bandwidth</t>
  </si>
  <si>
    <r>
      <t>N</t>
    </r>
    <r>
      <rPr>
        <sz val="7"/>
        <color rgb="FF800000"/>
        <rFont val="Segoe UI"/>
        <family val="2"/>
      </rPr>
      <t>ref</t>
    </r>
  </si>
  <si>
    <r>
      <t>ΔF</t>
    </r>
    <r>
      <rPr>
        <sz val="7"/>
        <color rgb="FF800000"/>
        <rFont val="Segoe UI"/>
        <family val="2"/>
      </rPr>
      <t>Raster</t>
    </r>
  </si>
  <si>
    <t>Mode</t>
  </si>
  <si>
    <t>Name</t>
  </si>
  <si>
    <t>FR2-2 bands</t>
  </si>
  <si>
    <t>17.2</t>
  </si>
  <si>
    <t>NAR</t>
  </si>
  <si>
    <t>48 GHz</t>
  </si>
  <si>
    <t>15.2</t>
  </si>
  <si>
    <t>28 GHz US</t>
  </si>
  <si>
    <t>15.1</t>
  </si>
  <si>
    <t>39 GHz</t>
  </si>
  <si>
    <t>16.4</t>
  </si>
  <si>
    <t>41 GHz</t>
  </si>
  <si>
    <t>3249.9</t>
  </si>
  <si>
    <t>25875.1</t>
  </si>
  <si>
    <t>24250.1</t>
  </si>
  <si>
    <t>26 GHz</t>
  </si>
  <si>
    <t>28 GHz</t>
  </si>
  <si>
    <t>FR2-1 bands</t>
  </si>
  <si>
    <t>(12) 25MHz and 30MHz and 35MHz UE channel Bandwidth is optional for uplink</t>
  </si>
  <si>
    <t>(10) 10MHz UE channel bandwidth is applicable only to uplink</t>
  </si>
  <si>
    <t>(7) 80MHz UE channel bandwidth is applicable only to downlink</t>
  </si>
  <si>
    <t>(6) 40MHz and 50MHz UE channel bandwidth is applicable only to downlink</t>
  </si>
  <si>
    <t>(5) 45MHz UE channel bandwidth is applicable only to downlink</t>
  </si>
  <si>
    <t>(4) 20MHz and 25MHz UE channel bandwidth is applicable only to downlink</t>
  </si>
  <si>
    <t>(3) 25MHz and 30MHz and 35MHz UE channel bandwidth is applicable only to downlink</t>
  </si>
  <si>
    <t>(2) 25MHz and 30MHz UE channel bandwidth is applicable only to downlink</t>
  </si>
  <si>
    <t>(1) 25MHz UE channel bandwidth is applicable only to downlink</t>
  </si>
  <si>
    <t>NTN</t>
  </si>
  <si>
    <t>18.4</t>
  </si>
  <si>
    <t>873.5</t>
  </si>
  <si>
    <t>1626.5</t>
  </si>
  <si>
    <t>1618.3</t>
  </si>
  <si>
    <t>16.5</t>
  </si>
  <si>
    <t>2491.8</t>
  </si>
  <si>
    <t>2483.5</t>
  </si>
  <si>
    <t>NTN 2.5GHz</t>
  </si>
  <si>
    <t>n254</t>
  </si>
  <si>
    <t>17.0</t>
  </si>
  <si>
    <t>-101.5</t>
  </si>
  <si>
    <t>1660.5</t>
  </si>
  <si>
    <t>1643.5</t>
  </si>
  <si>
    <t>NTN 1.6GHz</t>
  </si>
  <si>
    <t>NTN 2GHz</t>
  </si>
  <si>
    <t>85 / 30</t>
  </si>
  <si>
    <t>1474.5</t>
  </si>
  <si>
    <t>n109</t>
  </si>
  <si>
    <t>898.5</t>
  </si>
  <si>
    <t>937.5</t>
  </si>
  <si>
    <t>n106</t>
  </si>
  <si>
    <t>18.0</t>
  </si>
  <si>
    <t>APT 600</t>
  </si>
  <si>
    <t>7GHz</t>
  </si>
  <si>
    <t>n104</t>
  </si>
  <si>
    <t>17.5</t>
  </si>
  <si>
    <t>Lower 6GHz</t>
  </si>
  <si>
    <t>RMR 1900</t>
  </si>
  <si>
    <t>877.2</t>
  </si>
  <si>
    <t>874.4</t>
  </si>
  <si>
    <t>5.6</t>
  </si>
  <si>
    <t>922.2</t>
  </si>
  <si>
    <t>919.4</t>
  </si>
  <si>
    <t>RMR 900</t>
  </si>
  <si>
    <t>17.1</t>
  </si>
  <si>
    <t>UL n24</t>
  </si>
  <si>
    <t>UL n39</t>
  </si>
  <si>
    <t>APAC</t>
  </si>
  <si>
    <t>UL n40</t>
  </si>
  <si>
    <t>6Ghz</t>
  </si>
  <si>
    <t>16.2</t>
  </si>
  <si>
    <t>2017.5</t>
  </si>
  <si>
    <t>UL n34</t>
  </si>
  <si>
    <t>897.5</t>
  </si>
  <si>
    <t>85 / 35</t>
  </si>
  <si>
    <t>FD 1500+</t>
  </si>
  <si>
    <t>1429.5</t>
  </si>
  <si>
    <t>FD 1500-</t>
  </si>
  <si>
    <t>16.0</t>
  </si>
  <si>
    <t>TD 2600+</t>
  </si>
  <si>
    <t>n90</t>
  </si>
  <si>
    <t>16.1</t>
  </si>
  <si>
    <t>836.5</t>
  </si>
  <si>
    <t>UL n5</t>
  </si>
  <si>
    <t>UL n66</t>
  </si>
  <si>
    <t>n86</t>
  </si>
  <si>
    <t>700 a+</t>
  </si>
  <si>
    <t>15.0</t>
  </si>
  <si>
    <t>UL n1</t>
  </si>
  <si>
    <t>APAC,EU</t>
  </si>
  <si>
    <t>725.5</t>
  </si>
  <si>
    <t>UL n28</t>
  </si>
  <si>
    <t>EMEA</t>
  </si>
  <si>
    <t>UL n20</t>
  </si>
  <si>
    <t>UL n8</t>
  </si>
  <si>
    <t>1747.5</t>
  </si>
  <si>
    <t>UL n3</t>
  </si>
  <si>
    <t>TD 4700</t>
  </si>
  <si>
    <t>TD 3500</t>
  </si>
  <si>
    <t>TD 3700</t>
  </si>
  <si>
    <t>DL 1500-</t>
  </si>
  <si>
    <t>DL 1500+</t>
  </si>
  <si>
    <t>15.3</t>
  </si>
  <si>
    <t>1448.5</t>
  </si>
  <si>
    <t>1496.5</t>
  </si>
  <si>
    <t>453.5</t>
  </si>
  <si>
    <t>463.5</t>
  </si>
  <si>
    <t>450 PMR/PAMR</t>
  </si>
  <si>
    <t>n72</t>
  </si>
  <si>
    <t>680.5</t>
  </si>
  <si>
    <t>634.5</t>
  </si>
  <si>
    <t>1702.5</t>
  </si>
  <si>
    <t>25 / 15</t>
  </si>
  <si>
    <t>2007.5</t>
  </si>
  <si>
    <t>AWS-4</t>
  </si>
  <si>
    <t>700 EU</t>
  </si>
  <si>
    <t>90 / 70</t>
  </si>
  <si>
    <t>AWS</t>
  </si>
  <si>
    <t>2100+</t>
  </si>
  <si>
    <t>18.1</t>
  </si>
  <si>
    <t>1672.5</t>
  </si>
  <si>
    <t>TD 1700</t>
  </si>
  <si>
    <t>n54</t>
  </si>
  <si>
    <t>16.3</t>
  </si>
  <si>
    <t>11.5</t>
  </si>
  <si>
    <t>2489.3</t>
  </si>
  <si>
    <t>TD 2500</t>
  </si>
  <si>
    <t>TD 1500-</t>
  </si>
  <si>
    <t>TD 1500+</t>
  </si>
  <si>
    <t>TD 3600</t>
  </si>
  <si>
    <t>15.7</t>
  </si>
  <si>
    <t>TD V2X</t>
  </si>
  <si>
    <t>5537.5</t>
  </si>
  <si>
    <t>TD Unlicensed</t>
  </si>
  <si>
    <t>TD 2300</t>
  </si>
  <si>
    <t>TD 1900+</t>
  </si>
  <si>
    <t>TD 2600</t>
  </si>
  <si>
    <t>n38</t>
  </si>
  <si>
    <t>TD 2000</t>
  </si>
  <si>
    <t>457.5</t>
  </si>
  <si>
    <t>452.5</t>
  </si>
  <si>
    <t>467.5</t>
  </si>
  <si>
    <t>462.5</t>
  </si>
  <si>
    <t>n31</t>
  </si>
  <si>
    <t>2300 WCS</t>
  </si>
  <si>
    <t>722.5</t>
  </si>
  <si>
    <t>700 d</t>
  </si>
  <si>
    <t>780.5</t>
  </si>
  <si>
    <t>700 APT</t>
  </si>
  <si>
    <t>831.5</t>
  </si>
  <si>
    <t>876.5</t>
  </si>
  <si>
    <t>850+</t>
  </si>
  <si>
    <t>1882.5</t>
  </si>
  <si>
    <t>1962.5</t>
  </si>
  <si>
    <t>1900+</t>
  </si>
  <si>
    <t>1600 L</t>
  </si>
  <si>
    <t>822.5</t>
  </si>
  <si>
    <t>867.5</t>
  </si>
  <si>
    <t>800 Lower</t>
  </si>
  <si>
    <t>n18</t>
  </si>
  <si>
    <t>700 PS</t>
  </si>
  <si>
    <t>700 c</t>
  </si>
  <si>
    <t>707.5</t>
  </si>
  <si>
    <t>737.5</t>
  </si>
  <si>
    <t>700 a</t>
  </si>
  <si>
    <t>942.5</t>
  </si>
  <si>
    <t>900 GSM</t>
  </si>
  <si>
    <t>881.5</t>
  </si>
  <si>
    <t>1842.5</t>
  </si>
  <si>
    <t>1900 PCS</t>
  </si>
  <si>
    <t>n2</t>
  </si>
  <si>
    <t>n1</t>
  </si>
  <si>
    <r>
      <t>N</t>
    </r>
    <r>
      <rPr>
        <sz val="7"/>
        <color rgb="FF800000"/>
        <rFont val="Calibri"/>
        <family val="2"/>
        <scheme val="minor"/>
      </rPr>
      <t>ref</t>
    </r>
  </si>
  <si>
    <r>
      <t>ΔF</t>
    </r>
    <r>
      <rPr>
        <sz val="7"/>
        <color rgb="FF800000"/>
        <rFont val="Calibri"/>
        <family val="2"/>
        <scheme val="minor"/>
      </rPr>
      <t>Raster</t>
    </r>
  </si>
  <si>
    <t>FR1 bands</t>
  </si>
  <si>
    <t xml:space="preserve">https://www.sqimway.com/nr_band.php </t>
  </si>
  <si>
    <t>Taken from:</t>
  </si>
  <si>
    <t>NR frequency bands as of R18, Jun 2024, consolidating info from several tables</t>
  </si>
  <si>
    <t>Number of bands: 70</t>
  </si>
  <si>
    <t>Number of bands: 6</t>
  </si>
  <si>
    <t>Number of bands: 1</t>
  </si>
  <si>
    <r>
      <t xml:space="preserve">NOTE: I have shaded in </t>
    </r>
    <r>
      <rPr>
        <b/>
        <sz val="11"/>
        <color rgb="FF000000"/>
        <rFont val="Calibri"/>
        <family val="2"/>
        <scheme val="minor"/>
      </rPr>
      <t>gray</t>
    </r>
    <r>
      <rPr>
        <sz val="11"/>
        <color rgb="FF000000"/>
        <rFont val="Calibri"/>
        <family val="2"/>
        <scheme val="minor"/>
      </rPr>
      <t xml:space="preserve"> the bands that have been introduced </t>
    </r>
    <r>
      <rPr>
        <b/>
        <u/>
        <sz val="11"/>
        <color rgb="FF000000"/>
        <rFont val="Calibri"/>
        <family val="2"/>
        <scheme val="minor"/>
      </rPr>
      <t>after</t>
    </r>
    <r>
      <rPr>
        <sz val="11"/>
        <color rgb="FF000000"/>
        <rFont val="Calibri"/>
        <family val="2"/>
        <scheme val="minor"/>
      </rPr>
      <t xml:space="preserve"> the releases of </t>
    </r>
    <r>
      <rPr>
        <b/>
        <sz val="11"/>
        <color rgb="FF000000"/>
        <rFont val="Calibri"/>
        <family val="2"/>
        <scheme val="minor"/>
      </rPr>
      <t>TS 38.101-x</t>
    </r>
    <r>
      <rPr>
        <sz val="11"/>
        <color rgb="FF000000"/>
        <rFont val="Calibri"/>
        <family val="2"/>
        <scheme val="minor"/>
      </rPr>
      <t xml:space="preserve"> that I use for the book. Specifically, bands introduced in </t>
    </r>
    <r>
      <rPr>
        <b/>
        <sz val="11"/>
        <color rgb="FF000000"/>
        <rFont val="Calibri"/>
        <family val="2"/>
        <scheme val="minor"/>
      </rPr>
      <t>R18.4 and later</t>
    </r>
    <r>
      <rPr>
        <sz val="11"/>
        <color rgb="FF000000"/>
        <rFont val="Calibri"/>
        <family val="2"/>
        <scheme val="minor"/>
      </rPr>
      <t>.</t>
    </r>
  </si>
  <si>
    <t>[B2], [B3], [B9]</t>
  </si>
  <si>
    <t xml:space="preserve">570 to 595 </t>
  </si>
  <si>
    <t>[B9], [B11],  [B10], [B13]</t>
  </si>
  <si>
    <t>5, 10, 15, 20, 25[B1]</t>
  </si>
  <si>
    <t>5, 10, 15, 20, 25[B1], 35[B1]</t>
  </si>
  <si>
    <t>5, 10, 15, 20, 25, 30, 35, 40, 45[B1]</t>
  </si>
  <si>
    <t>5, 10, 15, 20, 25[B4], 30[B4]</t>
  </si>
  <si>
    <t>5[B6], 10, 15, 20, 25, 30, 40, 50, 60, 80, 90, 100</t>
  </si>
  <si>
    <t>10[B4], 20, 40, 60, 80</t>
  </si>
  <si>
    <t>5[B6], 10, 15, 20, 30, 40, 50[B4], 60[B4], 70[B4], 80[B4], 90[B4], 100[B4]</t>
  </si>
  <si>
    <t>5[B6], 10, 15, 20, 30, 40, 50, 60, 80[B1]</t>
  </si>
  <si>
    <t>5, 10, 15, 20[B1], 25[B1]</t>
  </si>
  <si>
    <t>5, 10[B12]</t>
  </si>
  <si>
    <t>Ordered by FREQUENCY (columns C, E and B)</t>
  </si>
  <si>
    <t>900 &amp; 1.500</t>
  </si>
  <si>
    <t>B9. Supports asymmetrical channels.</t>
  </si>
  <si>
    <t>-101,5 and 
-120,5</t>
  </si>
  <si>
    <t xml:space="preserve">μ = 0 =&gt;
575 to 680 μ = 1 =&gt;
580 to 675 </t>
  </si>
  <si>
    <t xml:space="preserve">μ = 0 =&gt;
522 to 632 μ = 1 =&gt;
527 to 627 </t>
  </si>
  <si>
    <t>527 to 547</t>
  </si>
  <si>
    <t>μ = 0 =&gt;
522 to 632 
μ = 1 =&gt;
527 to 627</t>
  </si>
  <si>
    <t>μ = 0 =&gt;
575 to 680
μ = 1 =&gt;
580 to 675</t>
  </si>
  <si>
    <t>570 to 595</t>
  </si>
  <si>
    <r>
      <t>Visible light has a bandwdith of ~3.2*10</t>
    </r>
    <r>
      <rPr>
        <vertAlign val="superscript"/>
        <sz val="11"/>
        <color theme="1"/>
        <rFont val="Calibri"/>
        <family val="2"/>
        <scheme val="minor"/>
      </rPr>
      <t>8</t>
    </r>
    <r>
      <rPr>
        <sz val="11"/>
        <color theme="1"/>
        <rFont val="Calibri"/>
        <family val="2"/>
        <scheme val="minor"/>
      </rPr>
      <t xml:space="preserve"> MHz </t>
    </r>
  </si>
  <si>
    <r>
      <t>Visible light has a frequency range ~7.5*10</t>
    </r>
    <r>
      <rPr>
        <vertAlign val="superscript"/>
        <sz val="11"/>
        <color theme="1"/>
        <rFont val="Calibri"/>
        <family val="2"/>
        <scheme val="minor"/>
      </rPr>
      <t>8</t>
    </r>
    <r>
      <rPr>
        <sz val="11"/>
        <color theme="1"/>
        <rFont val="Calibri"/>
        <family val="2"/>
        <scheme val="minor"/>
      </rPr>
      <t> MHz to ~4.3*10</t>
    </r>
    <r>
      <rPr>
        <vertAlign val="superscript"/>
        <sz val="11"/>
        <color theme="1"/>
        <rFont val="Calibri"/>
        <family val="2"/>
        <scheme val="minor"/>
      </rPr>
      <t>8</t>
    </r>
    <r>
      <rPr>
        <sz val="11"/>
        <color theme="1"/>
        <rFont val="Calibri"/>
        <family val="2"/>
        <scheme val="minor"/>
      </rPr>
      <t> MHz, and a wavelength range from ~400 nm to ~700 nm. </t>
    </r>
  </si>
  <si>
    <t>Band designation for EU, NATO and US ECM8</t>
  </si>
  <si>
    <t>Frequency segments [GHz]</t>
  </si>
  <si>
    <t>Bandwidth [GHz]</t>
  </si>
  <si>
    <t>Channel allocation among mobile operators in Spain in july 2017</t>
  </si>
  <si>
    <t>900MHz (since September 2015) y 2.100MHz</t>
  </si>
  <si>
    <t>900MHz y 1,800MHz</t>
  </si>
  <si>
    <r>
      <t xml:space="preserve">B13. Band appears </t>
    </r>
    <r>
      <rPr>
        <b/>
        <sz val="11"/>
        <color theme="1"/>
        <rFont val="Times New Roman"/>
        <family val="1"/>
      </rPr>
      <t>twice</t>
    </r>
    <r>
      <rPr>
        <sz val="11"/>
        <color theme="1"/>
        <rFont val="Times New Roman"/>
        <family val="1"/>
      </rPr>
      <t xml:space="preserve"> in the table band ordered by frequency, because its Uplink and Downlink half bands have a very distant central frequency.</t>
    </r>
  </si>
  <si>
    <t>IMT: International mobile telecommunications.</t>
  </si>
  <si>
    <t>The column "Channel bandwidths" shows all the supported channel bandwidhts. However, the actual supported channel bandwidths depend on the numerology "µ".</t>
  </si>
  <si>
    <t>a) from 2,401 a 2,483 GH, and it is located between n40 and n41.</t>
  </si>
  <si>
    <t>b) from 5,150 to 5,875 GHz, and it is located within n46, which is located between n79 and n47.</t>
  </si>
  <si>
    <t>Other notes:</t>
  </si>
  <si>
    <t>800MHz 20-FDD (since April 2015), 1,500MHz 32-SDL, 1,800MHz 3-FDD and  2.600MHz 7-FDD</t>
  </si>
  <si>
    <t>700 MHz (since 2020), 1,500 MHz (since 2020) y 3.5 GHz (since 2019). Notice that this band is not in the table above.</t>
  </si>
  <si>
    <t>The official information on the Spanish "National frequency allocation framework" is available at:</t>
  </si>
  <si>
    <t>Self-provision licensed bands (e.g., for industrial users)</t>
  </si>
  <si>
    <t>Self-provisionDiciembre 2021 CNAF: 20 MHz (2370 a 2390 MHz) para autoprestación, de los que 10 MHz  (2380 a 2390 MHz) serán de uso preferente para servicios de electricidad, gas o agua.</t>
  </si>
  <si>
    <t>Indication on dates of allocation to operators</t>
  </si>
  <si>
    <t>from 2,370 MHz to 2,390 MHz. From 2,380 MHz to 2,390 MHz are for preferential usage for water, gas and power companies.</t>
  </si>
  <si>
    <t>WiFi bands in the EU</t>
  </si>
  <si>
    <t>GSM-R band (for railways)</t>
  </si>
  <si>
    <t>Radioaltimeter band (for airplanes)</t>
  </si>
  <si>
    <t>Its Uplink is from 876 to 880 MHz and its Downlink is from 921 to 925 MHz. It is an FDD band.</t>
  </si>
  <si>
    <t>From 4.2 GHz to 4.4 GHz. It is exactly between n77 (EU) and n79 (NATO).</t>
  </si>
  <si>
    <t>Field priority for the ordering of the bands is:</t>
  </si>
  <si>
    <t>Vodafone paid in 20 yearly installments.</t>
  </si>
  <si>
    <t>Payment [M€]</t>
  </si>
  <si>
    <t>Cost of 10MHz [cents/(y*inhab)]</t>
  </si>
  <si>
    <t>Period [years]</t>
  </si>
  <si>
    <t>Bandwidth [MHz]</t>
  </si>
  <si>
    <t>Inhabitans [M]</t>
  </si>
  <si>
    <t>Movistar did an investment of 107.4 M€ for these 50 MHz of spectrum, licensed for 20 years.</t>
  </si>
  <si>
    <t>Some indications on spectrum cost</t>
  </si>
  <si>
    <t>Key performance indicator for 6G</t>
  </si>
  <si>
    <t>Solar radiated spectrum</t>
  </si>
  <si>
    <t>N/A: Nodt applicable.</t>
  </si>
  <si>
    <t>B11. This band was added after the first assignment.</t>
  </si>
  <si>
    <t>B12. The Uplink and Downlink semi-bands have a very large sepparation.</t>
  </si>
  <si>
    <t>The channel bandwidths actually supported (within the ones listed) depend on the value of the subcarrier spacing.</t>
  </si>
  <si>
    <t>NR bands are numbered with prefix "n". When a NR band frequency range matches (or overlaps) with a LTE band, they share the same band number: these are bands n1 to n84.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</si>
</sst>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83" x14ac:knownFonts="1">
    <font>
      <sz val="11"/>
      <color theme="1"/>
      <name val="Calibri"/>
      <family val="2"/>
      <scheme val="minor"/>
    </font>
    <font>
      <b/>
      <sz val="11"/>
      <color theme="1"/>
      <name val="Times New Roman"/>
      <family val="1"/>
    </font>
    <font>
      <sz val="11"/>
      <color theme="1"/>
      <name val="Times New Roman"/>
      <family val="1"/>
    </font>
    <font>
      <b/>
      <sz val="14"/>
      <color theme="1"/>
      <name val="Times New Roman"/>
      <family val="1"/>
    </font>
    <font>
      <b/>
      <sz val="8"/>
      <color rgb="FF0B0080"/>
      <name val="Arial"/>
      <family val="2"/>
    </font>
    <font>
      <sz val="8"/>
      <color rgb="FF222222"/>
      <name val="Arial"/>
      <family val="2"/>
    </font>
    <font>
      <sz val="8"/>
      <color rgb="FF0B0080"/>
      <name val="Arial"/>
      <family val="2"/>
    </font>
    <font>
      <b/>
      <i/>
      <vertAlign val="superscript"/>
      <sz val="6"/>
      <color rgb="FF0B0080"/>
      <name val="Arial"/>
      <family val="2"/>
    </font>
    <font>
      <u/>
      <sz val="11"/>
      <color theme="10"/>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9"/>
      <color theme="1"/>
      <name val="Times New Roman"/>
      <family val="1"/>
    </font>
    <font>
      <sz val="9"/>
      <color theme="1"/>
      <name val="Times New Roman"/>
      <family val="1"/>
    </font>
    <font>
      <sz val="9"/>
      <color theme="1"/>
      <name val="Calibri"/>
      <family val="2"/>
      <scheme val="minor"/>
    </font>
    <font>
      <sz val="9"/>
      <color indexed="81"/>
      <name val="Tahoma"/>
      <family val="2"/>
    </font>
    <font>
      <b/>
      <sz val="16"/>
      <color theme="1"/>
      <name val="Calibri"/>
      <family val="2"/>
      <scheme val="minor"/>
    </font>
    <font>
      <sz val="11"/>
      <color rgb="FFFF0000"/>
      <name val="Times New Roman"/>
      <family val="1"/>
    </font>
    <font>
      <sz val="11"/>
      <color rgb="FFFF0000"/>
      <name val="Calibri"/>
      <family val="2"/>
      <scheme val="minor"/>
    </font>
    <font>
      <sz val="11"/>
      <name val="Calibri"/>
      <family val="2"/>
      <scheme val="minor"/>
    </font>
    <font>
      <b/>
      <sz val="9"/>
      <color indexed="81"/>
      <name val="Tahoma"/>
      <family val="2"/>
    </font>
    <font>
      <vertAlign val="superscript"/>
      <sz val="7"/>
      <color rgb="FF0B0080"/>
      <name val="Arial"/>
      <family val="2"/>
    </font>
    <font>
      <sz val="7"/>
      <color rgb="FF222222"/>
      <name val="Arial"/>
      <family val="2"/>
    </font>
    <font>
      <b/>
      <sz val="8"/>
      <color rgb="FF222222"/>
      <name val="Arial"/>
      <family val="2"/>
    </font>
    <font>
      <b/>
      <i/>
      <sz val="8"/>
      <color rgb="FF222222"/>
      <name val="Arial"/>
      <family val="2"/>
    </font>
    <font>
      <i/>
      <sz val="7"/>
      <color rgb="FFFF0000"/>
      <name val="Arial"/>
      <family val="2"/>
    </font>
    <font>
      <i/>
      <sz val="7"/>
      <color rgb="FF222222"/>
      <name val="Arial"/>
      <family val="2"/>
    </font>
    <font>
      <sz val="7"/>
      <color rgb="FF000000"/>
      <name val="Arial"/>
      <family val="2"/>
    </font>
    <font>
      <sz val="8"/>
      <color rgb="FF000000"/>
      <name val="Arial"/>
      <family val="2"/>
    </font>
    <font>
      <b/>
      <sz val="7"/>
      <color rgb="FF222222"/>
      <name val="Arial"/>
      <family val="2"/>
    </font>
    <font>
      <sz val="7.5"/>
      <color rgb="FF2C2C2C"/>
      <name val="Arial"/>
      <family val="2"/>
    </font>
    <font>
      <u/>
      <sz val="11"/>
      <color theme="11"/>
      <name val="Calibri"/>
      <family val="2"/>
      <scheme val="minor"/>
    </font>
    <font>
      <sz val="8"/>
      <color theme="1"/>
      <name val="Calibri"/>
      <family val="2"/>
      <scheme val="minor"/>
    </font>
    <font>
      <b/>
      <sz val="11"/>
      <color rgb="FF202122"/>
      <name val="Arial"/>
      <family val="2"/>
    </font>
    <font>
      <b/>
      <sz val="9"/>
      <color rgb="FF202122"/>
      <name val="Arial"/>
      <family val="2"/>
    </font>
    <font>
      <sz val="9"/>
      <name val="Arial"/>
      <family val="2"/>
    </font>
    <font>
      <sz val="9"/>
      <color rgb="FF000000"/>
      <name val="Arial"/>
      <family val="2"/>
    </font>
    <font>
      <b/>
      <sz val="9"/>
      <color rgb="FF000000"/>
      <name val="Arial"/>
      <family val="2"/>
    </font>
    <font>
      <sz val="9"/>
      <color rgb="FF202122"/>
      <name val="Arial"/>
      <family val="2"/>
    </font>
    <font>
      <vertAlign val="superscript"/>
      <sz val="8"/>
      <color rgb="FF0645AD"/>
      <name val="Arial"/>
      <family val="2"/>
    </font>
    <font>
      <sz val="9"/>
      <color theme="1"/>
      <name val="Arial"/>
      <family val="2"/>
    </font>
    <font>
      <b/>
      <i/>
      <sz val="9"/>
      <color rgb="FF000000"/>
      <name val="Arial"/>
      <family val="2"/>
    </font>
    <font>
      <u/>
      <sz val="9"/>
      <color theme="10"/>
      <name val="Arial"/>
      <family val="2"/>
    </font>
    <font>
      <sz val="9"/>
      <color rgb="FF2C2C2C"/>
      <name val="Arial"/>
      <family val="2"/>
    </font>
    <font>
      <b/>
      <i/>
      <sz val="9"/>
      <color rgb="FF202122"/>
      <name val="Arial"/>
      <family val="2"/>
    </font>
    <font>
      <u/>
      <sz val="8"/>
      <color theme="10"/>
      <name val="Calibri"/>
      <family val="2"/>
      <scheme val="minor"/>
    </font>
    <font>
      <vertAlign val="superscript"/>
      <sz val="9"/>
      <color rgb="FF2C2C2C"/>
      <name val="Arial"/>
      <family val="2"/>
    </font>
    <font>
      <sz val="8"/>
      <color theme="1"/>
      <name val="Arial"/>
      <family val="2"/>
    </font>
    <font>
      <u/>
      <sz val="8"/>
      <name val="Arial"/>
      <family val="2"/>
    </font>
    <font>
      <u/>
      <sz val="9"/>
      <color rgb="FF202122"/>
      <name val="Arial"/>
      <family val="2"/>
    </font>
    <font>
      <vertAlign val="superscript"/>
      <sz val="9"/>
      <color rgb="FF000000"/>
      <name val="Arial"/>
      <family val="2"/>
    </font>
    <font>
      <vertAlign val="superscript"/>
      <sz val="8"/>
      <color rgb="FF202122"/>
      <name val="Arial"/>
      <family val="2"/>
    </font>
    <font>
      <sz val="8"/>
      <color rgb="FF202122"/>
      <name val="Arial"/>
      <family val="2"/>
    </font>
    <font>
      <u/>
      <sz val="9"/>
      <color theme="1"/>
      <name val="Arial"/>
      <family val="2"/>
    </font>
    <font>
      <i/>
      <sz val="8"/>
      <color rgb="FF202122"/>
      <name val="Arial"/>
      <family val="2"/>
    </font>
    <font>
      <b/>
      <sz val="9"/>
      <color rgb="FF2C2C2C"/>
      <name val="Arial"/>
      <family val="2"/>
    </font>
    <font>
      <b/>
      <sz val="8"/>
      <color rgb="FF202122"/>
      <name val="Arial"/>
      <family val="2"/>
    </font>
    <font>
      <b/>
      <sz val="8"/>
      <color rgb="FF0645AD"/>
      <name val="Arial"/>
      <family val="2"/>
    </font>
    <font>
      <vertAlign val="superscript"/>
      <sz val="9"/>
      <color rgb="FF202122"/>
      <name val="Arial"/>
      <family val="2"/>
    </font>
    <font>
      <vertAlign val="superscript"/>
      <sz val="8"/>
      <name val="Arial"/>
      <family val="2"/>
    </font>
    <font>
      <i/>
      <sz val="9"/>
      <color rgb="FF000000"/>
      <name val="Arial"/>
      <family val="2"/>
    </font>
    <font>
      <u/>
      <sz val="9"/>
      <color rgb="FF000000"/>
      <name val="Arial"/>
      <family val="2"/>
    </font>
    <font>
      <u/>
      <sz val="9"/>
      <name val="Arial"/>
      <family val="2"/>
    </font>
    <font>
      <vertAlign val="superscript"/>
      <sz val="8"/>
      <color theme="1"/>
      <name val="Arial"/>
      <family val="2"/>
    </font>
    <font>
      <sz val="8"/>
      <color rgb="FF0645AD"/>
      <name val="Arial"/>
      <family val="2"/>
    </font>
    <font>
      <sz val="8"/>
      <name val="Calibri"/>
      <family val="2"/>
      <scheme val="minor"/>
    </font>
    <font>
      <sz val="11"/>
      <name val="Times New Roman"/>
      <family val="1"/>
    </font>
    <font>
      <b/>
      <sz val="11"/>
      <color rgb="FF202122"/>
      <name val="Calibri"/>
      <family val="2"/>
      <scheme val="minor"/>
    </font>
    <font>
      <sz val="11"/>
      <color rgb="FF202122"/>
      <name val="Calibri"/>
      <family val="2"/>
      <scheme val="minor"/>
    </font>
    <font>
      <sz val="12"/>
      <color rgb="FF000000"/>
      <name val="Segoe UI"/>
      <family val="2"/>
    </font>
    <font>
      <sz val="8.8000000000000007"/>
      <color rgb="FF000000"/>
      <name val="Segoe UI"/>
      <family val="2"/>
    </font>
    <font>
      <sz val="8.8000000000000007"/>
      <color rgb="FF800000"/>
      <name val="Segoe UI"/>
      <family val="2"/>
    </font>
    <font>
      <b/>
      <sz val="12"/>
      <color rgb="FF000000"/>
      <name val="Segoe UI"/>
      <family val="2"/>
    </font>
    <font>
      <sz val="7"/>
      <color rgb="FF800000"/>
      <name val="Segoe UI"/>
      <family val="2"/>
    </font>
    <font>
      <sz val="14"/>
      <color theme="1"/>
      <name val="Calibri"/>
      <family val="2"/>
      <scheme val="minor"/>
    </font>
    <font>
      <sz val="12"/>
      <color rgb="FF212529"/>
      <name val="Segoe UI"/>
      <family val="2"/>
    </font>
    <font>
      <sz val="11"/>
      <color rgb="FF000000"/>
      <name val="Calibri"/>
      <family val="2"/>
      <scheme val="minor"/>
    </font>
    <font>
      <sz val="8.8000000000000007"/>
      <color rgb="FF000000"/>
      <name val="Calibri"/>
      <family val="2"/>
      <scheme val="minor"/>
    </font>
    <font>
      <sz val="8.8000000000000007"/>
      <color rgb="FF800000"/>
      <name val="Calibri"/>
      <family val="2"/>
      <scheme val="minor"/>
    </font>
    <font>
      <b/>
      <sz val="11"/>
      <color rgb="FF000000"/>
      <name val="Calibri"/>
      <family val="2"/>
      <scheme val="minor"/>
    </font>
    <font>
      <sz val="7"/>
      <color rgb="FF800000"/>
      <name val="Calibri"/>
      <family val="2"/>
      <scheme val="minor"/>
    </font>
    <font>
      <b/>
      <u/>
      <sz val="11"/>
      <color rgb="FF000000"/>
      <name val="Calibri"/>
      <family val="2"/>
      <scheme val="minor"/>
    </font>
    <font>
      <vertAlign val="superscript"/>
      <sz val="11"/>
      <color theme="1"/>
      <name val="Calibri"/>
      <family val="2"/>
      <scheme val="minor"/>
    </font>
  </fonts>
  <fills count="18">
    <fill>
      <patternFill patternType="none"/>
    </fill>
    <fill>
      <patternFill patternType="gray125"/>
    </fill>
    <fill>
      <patternFill patternType="solid">
        <fgColor theme="0" tint="-0.34998626667073579"/>
        <bgColor indexed="64"/>
      </patternFill>
    </fill>
    <fill>
      <patternFill patternType="solid">
        <fgColor rgb="FFFFFF00"/>
        <bgColor indexed="64"/>
      </patternFill>
    </fill>
    <fill>
      <patternFill patternType="solid">
        <fgColor rgb="FFF8F9FA"/>
        <bgColor indexed="64"/>
      </patternFill>
    </fill>
    <fill>
      <patternFill patternType="solid">
        <fgColor rgb="FF99FF99"/>
        <bgColor indexed="64"/>
      </patternFill>
    </fill>
    <fill>
      <patternFill patternType="solid">
        <fgColor rgb="FFDDDDFF"/>
        <bgColor indexed="64"/>
      </patternFill>
    </fill>
    <fill>
      <patternFill patternType="solid">
        <fgColor rgb="FFFFFFBB"/>
        <bgColor indexed="64"/>
      </patternFill>
    </fill>
    <fill>
      <patternFill patternType="solid">
        <fgColor rgb="FFFFFFDD"/>
        <bgColor indexed="64"/>
      </patternFill>
    </fill>
    <fill>
      <patternFill patternType="solid">
        <fgColor rgb="FFECECEC"/>
        <bgColor indexed="64"/>
      </patternFill>
    </fill>
    <fill>
      <patternFill patternType="solid">
        <fgColor rgb="FFEAECF0"/>
        <bgColor indexed="64"/>
      </patternFill>
    </fill>
    <fill>
      <patternFill patternType="solid">
        <fgColor rgb="FFBBFFDD"/>
        <bgColor indexed="64"/>
      </patternFill>
    </fill>
    <fill>
      <patternFill patternType="solid">
        <fgColor rgb="FF92D050"/>
        <bgColor indexed="64"/>
      </patternFill>
    </fill>
    <fill>
      <patternFill patternType="solid">
        <fgColor theme="0" tint="-0.249977111117893"/>
        <bgColor indexed="64"/>
      </patternFill>
    </fill>
    <fill>
      <patternFill patternType="solid">
        <fgColor rgb="FFEEE8AA"/>
        <bgColor indexed="64"/>
      </patternFill>
    </fill>
    <fill>
      <patternFill patternType="solid">
        <fgColor rgb="FFFFFFFF"/>
        <bgColor indexed="64"/>
      </patternFill>
    </fill>
    <fill>
      <patternFill patternType="solid">
        <fgColor rgb="FFFAEBD7"/>
        <bgColor indexed="64"/>
      </patternFill>
    </fill>
    <fill>
      <patternFill patternType="solid">
        <fgColor rgb="FFF5F5F5"/>
        <bgColor indexed="64"/>
      </patternFill>
    </fill>
  </fills>
  <borders count="8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top style="medium">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rgb="FFA2A9B1"/>
      </left>
      <right style="medium">
        <color rgb="FFA2A9B1"/>
      </right>
      <top/>
      <bottom style="medium">
        <color rgb="FFA2A9B1"/>
      </bottom>
      <diagonal/>
    </border>
    <border>
      <left style="medium">
        <color rgb="FFA2A9B1"/>
      </left>
      <right style="medium">
        <color rgb="FFA2A9B1"/>
      </right>
      <top style="medium">
        <color rgb="FFA2A9B1"/>
      </top>
      <bottom/>
      <diagonal/>
    </border>
    <border>
      <left style="medium">
        <color rgb="FFA2A9B1"/>
      </left>
      <right style="medium">
        <color rgb="FFA2A9B1"/>
      </right>
      <top/>
      <bottom/>
      <diagonal/>
    </border>
    <border>
      <left/>
      <right style="medium">
        <color rgb="FFA2A9B1"/>
      </right>
      <top style="medium">
        <color rgb="FFA2A9B1"/>
      </top>
      <bottom style="medium">
        <color rgb="FFA2A9B1"/>
      </bottom>
      <diagonal/>
    </border>
    <border>
      <left/>
      <right/>
      <top style="medium">
        <color rgb="FFA2A9B1"/>
      </top>
      <bottom style="medium">
        <color rgb="FFA2A9B1"/>
      </bottom>
      <diagonal/>
    </border>
    <border>
      <left style="medium">
        <color rgb="FFA2A9B1"/>
      </left>
      <right/>
      <top style="medium">
        <color rgb="FFA2A9B1"/>
      </top>
      <bottom style="medium">
        <color rgb="FFA2A9B1"/>
      </bottom>
      <diagonal/>
    </border>
    <border>
      <left style="medium">
        <color rgb="FFA2A9B1"/>
      </left>
      <right style="medium">
        <color rgb="FFA2A9B1"/>
      </right>
      <top style="medium">
        <color rgb="FFA2A9B1"/>
      </top>
      <bottom style="medium">
        <color rgb="FFA2A9B1"/>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top style="thin">
        <color indexed="64"/>
      </top>
      <bottom/>
      <diagonal/>
    </border>
    <border>
      <left/>
      <right/>
      <top/>
      <bottom style="thin">
        <color indexed="64"/>
      </bottom>
      <diagonal/>
    </border>
    <border>
      <left/>
      <right style="medium">
        <color rgb="FFBDD7EF"/>
      </right>
      <top style="medium">
        <color rgb="FFBDD7EF"/>
      </top>
      <bottom style="medium">
        <color rgb="FFBDD7EF"/>
      </bottom>
      <diagonal/>
    </border>
    <border>
      <left/>
      <right/>
      <top style="medium">
        <color rgb="FFBDD7EF"/>
      </top>
      <bottom style="medium">
        <color rgb="FFBDD7EF"/>
      </bottom>
      <diagonal/>
    </border>
    <border>
      <left style="medium">
        <color rgb="FFBDD7EF"/>
      </left>
      <right/>
      <top style="medium">
        <color rgb="FFBDD7EF"/>
      </top>
      <bottom style="medium">
        <color rgb="FFBDD7EF"/>
      </bottom>
      <diagonal/>
    </border>
    <border>
      <left style="medium">
        <color rgb="FFC0E0C0"/>
      </left>
      <right style="medium">
        <color rgb="FFC0E0C0"/>
      </right>
      <top/>
      <bottom style="medium">
        <color rgb="FFBDD7EF"/>
      </bottom>
      <diagonal/>
    </border>
    <border>
      <left style="medium">
        <color rgb="FFC0E0C0"/>
      </left>
      <right style="medium">
        <color rgb="FFC0E0C0"/>
      </right>
      <top style="medium">
        <color rgb="FFC0E0C0"/>
      </top>
      <bottom style="medium">
        <color rgb="FFC0E0C0"/>
      </bottom>
      <diagonal/>
    </border>
    <border>
      <left/>
      <right style="medium">
        <color rgb="FFC0E0C0"/>
      </right>
      <top/>
      <bottom style="medium">
        <color rgb="FFBDD7EF"/>
      </bottom>
      <diagonal/>
    </border>
    <border>
      <left/>
      <right/>
      <top/>
      <bottom style="medium">
        <color rgb="FFBDD7EF"/>
      </bottom>
      <diagonal/>
    </border>
    <border>
      <left style="medium">
        <color rgb="FFC0E0C0"/>
      </left>
      <right/>
      <top/>
      <bottom style="medium">
        <color rgb="FFBDD7EF"/>
      </bottom>
      <diagonal/>
    </border>
    <border>
      <left style="medium">
        <color rgb="FFC0E0C0"/>
      </left>
      <right style="medium">
        <color rgb="FFC0E0C0"/>
      </right>
      <top/>
      <bottom style="medium">
        <color rgb="FFC0E0C0"/>
      </bottom>
      <diagonal/>
    </border>
    <border>
      <left style="medium">
        <color rgb="FFC0E0C0"/>
      </left>
      <right style="medium">
        <color rgb="FFC0E0C0"/>
      </right>
      <top/>
      <bottom/>
      <diagonal/>
    </border>
    <border>
      <left/>
      <right style="medium">
        <color rgb="FFC0E0C0"/>
      </right>
      <top/>
      <bottom/>
      <diagonal/>
    </border>
    <border>
      <left style="medium">
        <color rgb="FFC0E0C0"/>
      </left>
      <right/>
      <top/>
      <bottom/>
      <diagonal/>
    </border>
    <border>
      <left style="medium">
        <color rgb="FFC0E0C0"/>
      </left>
      <right style="medium">
        <color rgb="FFC0E0C0"/>
      </right>
      <top style="medium">
        <color rgb="FFBDD7EF"/>
      </top>
      <bottom/>
      <diagonal/>
    </border>
    <border>
      <left/>
      <right style="medium">
        <color rgb="FFC0E0C0"/>
      </right>
      <top style="medium">
        <color rgb="FFBDD7EF"/>
      </top>
      <bottom/>
      <diagonal/>
    </border>
    <border>
      <left/>
      <right/>
      <top style="medium">
        <color rgb="FFBDD7EF"/>
      </top>
      <bottom/>
      <diagonal/>
    </border>
    <border>
      <left style="medium">
        <color rgb="FFC0E0C0"/>
      </left>
      <right/>
      <top style="medium">
        <color rgb="FFBDD7EF"/>
      </top>
      <bottom/>
      <diagonal/>
    </border>
    <border>
      <left style="medium">
        <color rgb="FFC0E0C0"/>
      </left>
      <right style="medium">
        <color rgb="FFC0E0C0"/>
      </right>
      <top style="medium">
        <color rgb="FFC0E0C0"/>
      </top>
      <bottom/>
      <diagonal/>
    </border>
    <border>
      <left style="medium">
        <color rgb="FFBDD7EF"/>
      </left>
      <right style="medium">
        <color rgb="FFBDD7EF"/>
      </right>
      <top/>
      <bottom style="medium">
        <color rgb="FFBDD7EF"/>
      </bottom>
      <diagonal/>
    </border>
    <border>
      <left style="medium">
        <color rgb="FFBDD7EF"/>
      </left>
      <right style="medium">
        <color rgb="FFBDD7EF"/>
      </right>
      <top style="medium">
        <color rgb="FFBDD7EF"/>
      </top>
      <bottom style="medium">
        <color rgb="FFBDD7EF"/>
      </bottom>
      <diagonal/>
    </border>
    <border>
      <left style="medium">
        <color rgb="FFBDD7EF"/>
      </left>
      <right style="medium">
        <color rgb="FFBDD7EF"/>
      </right>
      <top/>
      <bottom/>
      <diagonal/>
    </border>
    <border>
      <left/>
      <right style="medium">
        <color rgb="FFBDD7EF"/>
      </right>
      <top/>
      <bottom style="medium">
        <color rgb="FFBDD7EF"/>
      </bottom>
      <diagonal/>
    </border>
    <border>
      <left style="medium">
        <color rgb="FFBDD7EF"/>
      </left>
      <right/>
      <top/>
      <bottom style="medium">
        <color rgb="FFBDD7EF"/>
      </bottom>
      <diagonal/>
    </border>
    <border>
      <left style="medium">
        <color rgb="FFBDD7EF"/>
      </left>
      <right style="medium">
        <color rgb="FFBDD7EF"/>
      </right>
      <top style="medium">
        <color rgb="FFBDD7EF"/>
      </top>
      <bottom/>
      <diagonal/>
    </border>
    <border>
      <left/>
      <right style="medium">
        <color rgb="FFBDD7EF"/>
      </right>
      <top style="medium">
        <color rgb="FFBDD7EF"/>
      </top>
      <bottom/>
      <diagonal/>
    </border>
    <border>
      <left style="medium">
        <color rgb="FFBDD7EF"/>
      </left>
      <right/>
      <top style="medium">
        <color rgb="FFBDD7EF"/>
      </top>
      <bottom/>
      <diagonal/>
    </border>
    <border>
      <left/>
      <right style="medium">
        <color rgb="FFC0E0C0"/>
      </right>
      <top style="medium">
        <color rgb="FFC0E0C0"/>
      </top>
      <bottom/>
      <diagonal/>
    </border>
    <border>
      <left/>
      <right/>
      <top style="medium">
        <color rgb="FFC0E0C0"/>
      </top>
      <bottom/>
      <diagonal/>
    </border>
    <border>
      <left style="medium">
        <color rgb="FFC0E0C0"/>
      </left>
      <right/>
      <top style="medium">
        <color rgb="FFC0E0C0"/>
      </top>
      <bottom/>
      <diagonal/>
    </border>
    <border>
      <left/>
      <right style="medium">
        <color rgb="FFC0E0C0"/>
      </right>
      <top/>
      <bottom style="medium">
        <color rgb="FFC0E0C0"/>
      </bottom>
      <diagonal/>
    </border>
    <border>
      <left/>
      <right/>
      <top/>
      <bottom style="medium">
        <color rgb="FFC0E0C0"/>
      </bottom>
      <diagonal/>
    </border>
    <border>
      <left style="medium">
        <color rgb="FFC0E0C0"/>
      </left>
      <right/>
      <top/>
      <bottom style="medium">
        <color rgb="FFC0E0C0"/>
      </bottom>
      <diagonal/>
    </border>
  </borders>
  <cellStyleXfs count="3">
    <xf numFmtId="0" fontId="0" fillId="0" borderId="0"/>
    <xf numFmtId="0" fontId="8" fillId="0" borderId="0" applyNumberFormat="0" applyFill="0" applyBorder="0" applyAlignment="0" applyProtection="0"/>
    <xf numFmtId="0" fontId="31" fillId="0" borderId="0" applyNumberFormat="0" applyFill="0" applyBorder="0" applyAlignment="0" applyProtection="0"/>
  </cellStyleXfs>
  <cellXfs count="616">
    <xf numFmtId="0" fontId="0" fillId="0" borderId="0" xfId="0"/>
    <xf numFmtId="0" fontId="2" fillId="0" borderId="0" xfId="0" applyFont="1"/>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0" xfId="0" applyFont="1" applyAlignment="1">
      <alignment horizontal="center" vertical="center"/>
    </xf>
    <xf numFmtId="3" fontId="2" fillId="0" borderId="1" xfId="0" applyNumberFormat="1" applyFont="1" applyBorder="1" applyAlignment="1">
      <alignment horizontal="center" vertical="center"/>
    </xf>
    <xf numFmtId="0" fontId="1" fillId="0" borderId="12" xfId="0" applyFont="1" applyBorder="1" applyAlignment="1">
      <alignment horizontal="center" vertical="center" wrapText="1"/>
    </xf>
    <xf numFmtId="0" fontId="1" fillId="0" borderId="18" xfId="0" applyFont="1" applyBorder="1" applyAlignment="1">
      <alignment horizontal="center" vertical="center" wrapText="1"/>
    </xf>
    <xf numFmtId="0" fontId="3" fillId="0" borderId="0" xfId="0" applyFont="1"/>
    <xf numFmtId="0" fontId="5" fillId="0" borderId="0" xfId="0" applyFont="1" applyAlignment="1">
      <alignment horizontal="left" vertical="center" indent="1"/>
    </xf>
    <xf numFmtId="0" fontId="8" fillId="0" borderId="0" xfId="1" applyAlignment="1">
      <alignment horizontal="left" vertical="center" indent="1"/>
    </xf>
    <xf numFmtId="0" fontId="4" fillId="0" borderId="0" xfId="0" applyFont="1" applyAlignment="1">
      <alignment horizontal="left" vertical="center" indent="1"/>
    </xf>
    <xf numFmtId="0" fontId="2" fillId="2" borderId="1" xfId="0" applyFont="1" applyFill="1" applyBorder="1" applyAlignment="1">
      <alignment horizontal="center" vertical="center"/>
    </xf>
    <xf numFmtId="0" fontId="0" fillId="0" borderId="1" xfId="0" applyBorder="1" applyAlignment="1">
      <alignment horizontal="center"/>
    </xf>
    <xf numFmtId="0" fontId="0" fillId="0" borderId="1" xfId="0"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3" fontId="0" fillId="0" borderId="1" xfId="0" applyNumberFormat="1" applyBorder="1" applyAlignment="1">
      <alignment horizontal="center" vertical="center"/>
    </xf>
    <xf numFmtId="0" fontId="10" fillId="0" borderId="0" xfId="0" applyFont="1"/>
    <xf numFmtId="0" fontId="0" fillId="0" borderId="1" xfId="0" applyBorder="1"/>
    <xf numFmtId="0" fontId="11" fillId="0" borderId="0" xfId="0" applyFont="1"/>
    <xf numFmtId="0" fontId="9" fillId="0" borderId="1" xfId="0" applyFont="1" applyBorder="1" applyAlignment="1">
      <alignment horizontal="center"/>
    </xf>
    <xf numFmtId="0" fontId="0" fillId="0" borderId="1" xfId="0" applyBorder="1" applyAlignment="1">
      <alignment horizontal="center" vertical="center" wrapText="1"/>
    </xf>
    <xf numFmtId="0" fontId="0" fillId="0" borderId="1" xfId="0" applyBorder="1" applyAlignment="1">
      <alignment vertical="center" wrapText="1"/>
    </xf>
    <xf numFmtId="3" fontId="0" fillId="0" borderId="1" xfId="0" applyNumberFormat="1" applyBorder="1" applyAlignment="1">
      <alignment horizontal="center" vertical="center" wrapText="1"/>
    </xf>
    <xf numFmtId="0" fontId="3" fillId="0" borderId="1" xfId="0" applyFont="1" applyBorder="1"/>
    <xf numFmtId="0" fontId="13" fillId="0" borderId="1" xfId="0" applyFont="1" applyBorder="1"/>
    <xf numFmtId="0" fontId="14" fillId="0" borderId="0" xfId="0" applyFont="1"/>
    <xf numFmtId="0" fontId="13" fillId="0" borderId="25" xfId="0" applyFont="1" applyBorder="1"/>
    <xf numFmtId="0" fontId="13" fillId="0" borderId="21" xfId="0" applyFont="1" applyBorder="1"/>
    <xf numFmtId="0" fontId="13" fillId="0" borderId="2" xfId="0" applyFont="1" applyBorder="1"/>
    <xf numFmtId="0" fontId="13" fillId="0" borderId="27" xfId="0" applyFont="1" applyBorder="1"/>
    <xf numFmtId="0" fontId="13" fillId="0" borderId="3" xfId="0" applyFont="1" applyBorder="1"/>
    <xf numFmtId="0" fontId="13" fillId="0" borderId="28" xfId="0" applyFont="1" applyBorder="1"/>
    <xf numFmtId="0" fontId="12" fillId="0" borderId="1" xfId="0" applyFont="1" applyBorder="1" applyAlignment="1">
      <alignment horizontal="center" vertical="center"/>
    </xf>
    <xf numFmtId="0" fontId="12" fillId="0" borderId="1" xfId="0" applyFont="1" applyBorder="1" applyAlignment="1">
      <alignment vertical="center" wrapText="1"/>
    </xf>
    <xf numFmtId="0" fontId="13" fillId="0" borderId="1" xfId="0" applyFont="1" applyBorder="1" applyAlignment="1">
      <alignment horizontal="center" vertical="center"/>
    </xf>
    <xf numFmtId="0" fontId="13" fillId="0" borderId="1" xfId="0" applyFont="1" applyBorder="1" applyAlignment="1">
      <alignment horizontal="center" vertical="center" wrapText="1"/>
    </xf>
    <xf numFmtId="0" fontId="0" fillId="0" borderId="0" xfId="0" applyAlignment="1">
      <alignment horizontal="center" vertical="center"/>
    </xf>
    <xf numFmtId="3" fontId="0" fillId="0" borderId="1" xfId="0" applyNumberFormat="1" applyBorder="1" applyAlignment="1">
      <alignment horizontal="center"/>
    </xf>
    <xf numFmtId="0" fontId="9" fillId="0" borderId="0" xfId="0" applyFont="1" applyAlignment="1">
      <alignment horizontal="left" vertical="center"/>
    </xf>
    <xf numFmtId="0" fontId="9" fillId="0" borderId="0" xfId="0" applyFont="1"/>
    <xf numFmtId="0" fontId="3" fillId="0" borderId="0" xfId="0" applyFont="1" applyAlignment="1">
      <alignment horizontal="left" vertical="center"/>
    </xf>
    <xf numFmtId="0" fontId="2" fillId="0" borderId="0" xfId="0" applyFont="1" applyAlignment="1">
      <alignment vertical="center"/>
    </xf>
    <xf numFmtId="0" fontId="2" fillId="0" borderId="0" xfId="0" applyFont="1" applyAlignment="1">
      <alignment vertical="center" wrapText="1"/>
    </xf>
    <xf numFmtId="0" fontId="2" fillId="0" borderId="0" xfId="0" applyFont="1" applyAlignment="1">
      <alignment horizontal="left" vertical="center"/>
    </xf>
    <xf numFmtId="0" fontId="11" fillId="0" borderId="0" xfId="0" applyFont="1" applyAlignment="1">
      <alignment vertical="center"/>
    </xf>
    <xf numFmtId="0" fontId="0" fillId="0" borderId="0" xfId="0" applyAlignment="1">
      <alignment vertical="center"/>
    </xf>
    <xf numFmtId="0" fontId="8" fillId="0" borderId="0" xfId="1" applyAlignment="1">
      <alignment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9" fillId="0" borderId="10" xfId="0" applyFont="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9" fillId="0" borderId="13" xfId="0" applyFont="1" applyBorder="1" applyAlignment="1">
      <alignment horizontal="center" vertical="center"/>
    </xf>
    <xf numFmtId="0" fontId="9" fillId="0" borderId="18" xfId="0" applyFont="1" applyBorder="1" applyAlignment="1">
      <alignment horizontal="center" vertical="center"/>
    </xf>
    <xf numFmtId="0" fontId="9" fillId="0" borderId="15" xfId="0" applyFont="1" applyBorder="1" applyAlignment="1">
      <alignment horizontal="center" vertical="center"/>
    </xf>
    <xf numFmtId="0" fontId="9" fillId="0" borderId="19" xfId="0" applyFont="1" applyBorder="1" applyAlignment="1">
      <alignment horizontal="center" vertical="center"/>
    </xf>
    <xf numFmtId="0" fontId="18" fillId="0" borderId="0" xfId="0" applyFont="1" applyAlignment="1">
      <alignment vertical="center"/>
    </xf>
    <xf numFmtId="0" fontId="19" fillId="0" borderId="9" xfId="0" applyFont="1" applyBorder="1" applyAlignment="1">
      <alignment horizontal="center" vertical="center"/>
    </xf>
    <xf numFmtId="0" fontId="9" fillId="0" borderId="1" xfId="0" applyFont="1" applyBorder="1" applyAlignment="1">
      <alignment vertical="center"/>
    </xf>
    <xf numFmtId="164" fontId="0" fillId="0" borderId="1" xfId="0" applyNumberFormat="1" applyBorder="1" applyAlignment="1">
      <alignment horizontal="center" vertical="center"/>
    </xf>
    <xf numFmtId="15" fontId="0" fillId="0" borderId="1" xfId="0" applyNumberFormat="1" applyBorder="1" applyAlignment="1">
      <alignment horizontal="center" vertical="center"/>
    </xf>
    <xf numFmtId="0" fontId="0" fillId="0" borderId="0" xfId="0" applyAlignment="1">
      <alignment horizontal="left" vertical="center"/>
    </xf>
    <xf numFmtId="0" fontId="8" fillId="0" borderId="0" xfId="1"/>
    <xf numFmtId="0" fontId="0" fillId="0" borderId="1" xfId="0" applyBorder="1" applyAlignment="1">
      <alignment horizontal="left" vertical="center" wrapText="1"/>
    </xf>
    <xf numFmtId="17" fontId="0" fillId="0" borderId="1" xfId="0" quotePrefix="1" applyNumberFormat="1" applyBorder="1" applyAlignment="1">
      <alignment horizontal="center" vertical="center" wrapText="1"/>
    </xf>
    <xf numFmtId="0" fontId="22" fillId="5" borderId="36" xfId="0" applyFont="1" applyFill="1" applyBorder="1" applyAlignment="1">
      <alignment horizontal="center" vertical="center" wrapText="1"/>
    </xf>
    <xf numFmtId="0" fontId="5" fillId="5" borderId="37" xfId="0" applyFont="1" applyFill="1" applyBorder="1" applyAlignment="1">
      <alignment horizontal="center" vertical="center" wrapText="1"/>
    </xf>
    <xf numFmtId="0" fontId="8" fillId="4" borderId="36" xfId="1" applyFill="1" applyBorder="1" applyAlignment="1">
      <alignment vertical="center" wrapText="1"/>
    </xf>
    <xf numFmtId="17" fontId="22" fillId="6" borderId="36" xfId="0" applyNumberFormat="1" applyFont="1" applyFill="1" applyBorder="1" applyAlignment="1">
      <alignment horizontal="center" vertical="center" wrapText="1"/>
    </xf>
    <xf numFmtId="0" fontId="21" fillId="4" borderId="37" xfId="0" applyFont="1" applyFill="1" applyBorder="1" applyAlignment="1">
      <alignment vertical="center" wrapText="1"/>
    </xf>
    <xf numFmtId="0" fontId="5" fillId="6" borderId="37" xfId="0" applyFont="1" applyFill="1" applyBorder="1" applyAlignment="1">
      <alignment horizontal="center" vertical="center" wrapText="1"/>
    </xf>
    <xf numFmtId="17" fontId="22" fillId="7" borderId="36" xfId="0" applyNumberFormat="1" applyFont="1" applyFill="1" applyBorder="1" applyAlignment="1">
      <alignment horizontal="center" vertical="center" wrapText="1"/>
    </xf>
    <xf numFmtId="0" fontId="5" fillId="7" borderId="38" xfId="0" applyFont="1" applyFill="1" applyBorder="1" applyAlignment="1">
      <alignment horizontal="center" vertical="center" wrapText="1"/>
    </xf>
    <xf numFmtId="17" fontId="22" fillId="5" borderId="38" xfId="0" applyNumberFormat="1" applyFont="1" applyFill="1" applyBorder="1" applyAlignment="1">
      <alignment horizontal="center" vertical="center" wrapText="1"/>
    </xf>
    <xf numFmtId="0" fontId="23" fillId="7" borderId="37" xfId="0" applyFont="1" applyFill="1" applyBorder="1" applyAlignment="1">
      <alignment horizontal="center" vertical="center" wrapText="1"/>
    </xf>
    <xf numFmtId="0" fontId="24" fillId="5" borderId="37" xfId="0" applyFont="1" applyFill="1" applyBorder="1" applyAlignment="1">
      <alignment horizontal="center" vertical="center" wrapText="1"/>
    </xf>
    <xf numFmtId="17" fontId="22" fillId="5" borderId="36" xfId="0" applyNumberFormat="1" applyFont="1" applyFill="1" applyBorder="1" applyAlignment="1">
      <alignment horizontal="center" vertical="center" wrapText="1"/>
    </xf>
    <xf numFmtId="0" fontId="22" fillId="7" borderId="36" xfId="0" applyFont="1" applyFill="1" applyBorder="1" applyAlignment="1">
      <alignment horizontal="center" vertical="center" wrapText="1"/>
    </xf>
    <xf numFmtId="0" fontId="24" fillId="7" borderId="37" xfId="0" applyFont="1" applyFill="1" applyBorder="1" applyAlignment="1">
      <alignment horizontal="center" vertical="center" wrapText="1"/>
    </xf>
    <xf numFmtId="0" fontId="5" fillId="7" borderId="37" xfId="0" applyFont="1" applyFill="1" applyBorder="1" applyAlignment="1">
      <alignment horizontal="center" vertical="center" wrapText="1"/>
    </xf>
    <xf numFmtId="0" fontId="25" fillId="4" borderId="36" xfId="0" applyFont="1" applyFill="1" applyBorder="1" applyAlignment="1">
      <alignment vertical="center" wrapText="1"/>
    </xf>
    <xf numFmtId="0" fontId="25" fillId="4" borderId="38" xfId="0" applyFont="1" applyFill="1" applyBorder="1" applyAlignment="1">
      <alignment vertical="center" wrapText="1"/>
    </xf>
    <xf numFmtId="0" fontId="22" fillId="5" borderId="38" xfId="0" applyFont="1" applyFill="1" applyBorder="1" applyAlignment="1">
      <alignment horizontal="center" vertical="center" wrapText="1"/>
    </xf>
    <xf numFmtId="0" fontId="26" fillId="4" borderId="38" xfId="0" applyFont="1" applyFill="1" applyBorder="1" applyAlignment="1">
      <alignment vertical="center" wrapText="1"/>
    </xf>
    <xf numFmtId="0" fontId="26" fillId="4" borderId="36" xfId="0" applyFont="1" applyFill="1" applyBorder="1" applyAlignment="1">
      <alignment vertical="center" wrapText="1"/>
    </xf>
    <xf numFmtId="0" fontId="5" fillId="5" borderId="38" xfId="0" applyFont="1" applyFill="1" applyBorder="1" applyAlignment="1">
      <alignment horizontal="center" vertical="center" wrapText="1"/>
    </xf>
    <xf numFmtId="0" fontId="8" fillId="5" borderId="37" xfId="1" applyFill="1" applyBorder="1" applyAlignment="1">
      <alignment horizontal="center" vertical="center" wrapText="1"/>
    </xf>
    <xf numFmtId="17" fontId="27" fillId="8" borderId="36" xfId="0" applyNumberFormat="1" applyFont="1" applyFill="1" applyBorder="1" applyAlignment="1">
      <alignment horizontal="center" vertical="center" wrapText="1"/>
    </xf>
    <xf numFmtId="0" fontId="28" fillId="8" borderId="37" xfId="0" applyFont="1" applyFill="1" applyBorder="1" applyAlignment="1">
      <alignment horizontal="center" vertical="center" wrapText="1"/>
    </xf>
    <xf numFmtId="0" fontId="29" fillId="4" borderId="36" xfId="0" applyFont="1" applyFill="1" applyBorder="1" applyAlignment="1">
      <alignment vertical="center" wrapText="1"/>
    </xf>
    <xf numFmtId="0" fontId="5" fillId="4" borderId="37" xfId="0" applyFont="1" applyFill="1" applyBorder="1" applyAlignment="1">
      <alignment vertical="center" wrapText="1"/>
    </xf>
    <xf numFmtId="0" fontId="24" fillId="7" borderId="38" xfId="0" applyFont="1" applyFill="1" applyBorder="1" applyAlignment="1">
      <alignment horizontal="center" vertical="center" wrapText="1"/>
    </xf>
    <xf numFmtId="0" fontId="22" fillId="7" borderId="38" xfId="0" applyFont="1" applyFill="1" applyBorder="1" applyAlignment="1">
      <alignment horizontal="center" vertical="center" wrapText="1"/>
    </xf>
    <xf numFmtId="0" fontId="8" fillId="4" borderId="38" xfId="1" applyFill="1" applyBorder="1" applyAlignment="1">
      <alignment vertical="center" wrapText="1"/>
    </xf>
    <xf numFmtId="0" fontId="5" fillId="4" borderId="38" xfId="0" applyFont="1" applyFill="1" applyBorder="1" applyAlignment="1">
      <alignment vertical="center" wrapText="1"/>
    </xf>
    <xf numFmtId="0" fontId="23" fillId="4" borderId="37" xfId="0" applyFont="1" applyFill="1" applyBorder="1" applyAlignment="1">
      <alignment vertical="center" wrapText="1"/>
    </xf>
    <xf numFmtId="0" fontId="29" fillId="10" borderId="36" xfId="0" applyFont="1" applyFill="1" applyBorder="1" applyAlignment="1">
      <alignment horizontal="center" vertical="center" wrapText="1"/>
    </xf>
    <xf numFmtId="0" fontId="23" fillId="10" borderId="37" xfId="0" applyFont="1" applyFill="1" applyBorder="1" applyAlignment="1">
      <alignment horizontal="center" vertical="center" wrapText="1"/>
    </xf>
    <xf numFmtId="0" fontId="5" fillId="7" borderId="42" xfId="0" applyFont="1" applyFill="1" applyBorder="1" applyAlignment="1">
      <alignment horizontal="center" vertical="center" wrapText="1"/>
    </xf>
    <xf numFmtId="0" fontId="28" fillId="8" borderId="42" xfId="0" applyFont="1" applyFill="1" applyBorder="1" applyAlignment="1">
      <alignment horizontal="center" vertical="center" wrapText="1"/>
    </xf>
    <xf numFmtId="0" fontId="5" fillId="5" borderId="42" xfId="0" applyFont="1" applyFill="1" applyBorder="1" applyAlignment="1">
      <alignment horizontal="center" vertical="center" wrapText="1"/>
    </xf>
    <xf numFmtId="0" fontId="28" fillId="11" borderId="42" xfId="0" applyFont="1" applyFill="1" applyBorder="1" applyAlignment="1">
      <alignment horizontal="center" vertical="center" wrapText="1"/>
    </xf>
    <xf numFmtId="0" fontId="23" fillId="10" borderId="42" xfId="0" applyFont="1" applyFill="1" applyBorder="1" applyAlignment="1">
      <alignment horizontal="center" vertical="center" wrapText="1"/>
    </xf>
    <xf numFmtId="0" fontId="1" fillId="0" borderId="11" xfId="0" applyFont="1" applyBorder="1" applyAlignment="1">
      <alignment horizontal="center" vertical="center" wrapText="1"/>
    </xf>
    <xf numFmtId="3" fontId="2" fillId="2" borderId="1" xfId="0" applyNumberFormat="1" applyFont="1" applyFill="1" applyBorder="1" applyAlignment="1">
      <alignment horizontal="center" vertical="center"/>
    </xf>
    <xf numFmtId="0" fontId="1" fillId="0" borderId="1" xfId="0" applyFont="1" applyBorder="1"/>
    <xf numFmtId="0" fontId="1" fillId="0" borderId="35" xfId="0" applyFont="1" applyBorder="1" applyAlignment="1">
      <alignment vertical="center"/>
    </xf>
    <xf numFmtId="0" fontId="1" fillId="0" borderId="29" xfId="0" applyFont="1" applyBorder="1" applyAlignment="1">
      <alignment vertical="center"/>
    </xf>
    <xf numFmtId="3" fontId="1" fillId="0" borderId="34" xfId="0" applyNumberFormat="1" applyFont="1" applyBorder="1" applyAlignment="1">
      <alignment horizontal="center" vertical="center"/>
    </xf>
    <xf numFmtId="0" fontId="16" fillId="0" borderId="0" xfId="0" applyFont="1"/>
    <xf numFmtId="165" fontId="0" fillId="0" borderId="1" xfId="0" applyNumberFormat="1" applyBorder="1" applyAlignment="1">
      <alignment horizontal="center" vertical="center"/>
    </xf>
    <xf numFmtId="4" fontId="0" fillId="0" borderId="0" xfId="0" applyNumberFormat="1" applyAlignment="1">
      <alignment vertical="center"/>
    </xf>
    <xf numFmtId="4" fontId="9" fillId="0" borderId="0" xfId="0" applyNumberFormat="1" applyFont="1" applyAlignment="1">
      <alignment vertical="center"/>
    </xf>
    <xf numFmtId="0" fontId="0" fillId="0" borderId="44" xfId="0" applyBorder="1" applyAlignment="1">
      <alignment horizontal="center" vertical="center"/>
    </xf>
    <xf numFmtId="0" fontId="0" fillId="0" borderId="43" xfId="0" applyBorder="1"/>
    <xf numFmtId="0" fontId="0" fillId="0" borderId="45" xfId="0" applyBorder="1" applyAlignment="1">
      <alignment horizontal="center" vertical="center"/>
    </xf>
    <xf numFmtId="0" fontId="0" fillId="0" borderId="23" xfId="0" applyBorder="1"/>
    <xf numFmtId="0" fontId="0" fillId="0" borderId="46" xfId="0" applyBorder="1" applyAlignment="1">
      <alignment horizontal="center" vertical="center"/>
    </xf>
    <xf numFmtId="0" fontId="0" fillId="0" borderId="47" xfId="0" applyBorder="1"/>
    <xf numFmtId="0" fontId="10" fillId="0" borderId="34" xfId="0" applyFont="1" applyBorder="1" applyAlignment="1">
      <alignment horizontal="center"/>
    </xf>
    <xf numFmtId="0" fontId="9" fillId="0" borderId="35" xfId="0" applyFont="1" applyBorder="1"/>
    <xf numFmtId="0" fontId="0" fillId="0" borderId="44" xfId="0" applyBorder="1" applyAlignment="1">
      <alignment horizontal="center"/>
    </xf>
    <xf numFmtId="0" fontId="0" fillId="0" borderId="45" xfId="0" applyBorder="1" applyAlignment="1">
      <alignment horizontal="center"/>
    </xf>
    <xf numFmtId="0" fontId="0" fillId="0" borderId="48" xfId="0" applyBorder="1" applyAlignment="1">
      <alignment horizontal="center"/>
    </xf>
    <xf numFmtId="0" fontId="0" fillId="0" borderId="49" xfId="0" applyBorder="1"/>
    <xf numFmtId="0" fontId="10" fillId="0" borderId="0" xfId="0" applyFont="1" applyAlignment="1">
      <alignment horizontal="center"/>
    </xf>
    <xf numFmtId="0" fontId="0" fillId="0" borderId="0" xfId="0" quotePrefix="1"/>
    <xf numFmtId="165" fontId="0" fillId="0" borderId="1" xfId="0" applyNumberFormat="1" applyBorder="1" applyAlignment="1">
      <alignment horizontal="center"/>
    </xf>
    <xf numFmtId="2" fontId="0" fillId="0" borderId="1" xfId="0" applyNumberFormat="1" applyBorder="1" applyAlignment="1">
      <alignment horizontal="center"/>
    </xf>
    <xf numFmtId="1" fontId="0" fillId="0" borderId="1" xfId="0" applyNumberFormat="1" applyBorder="1" applyAlignment="1">
      <alignment horizontal="center"/>
    </xf>
    <xf numFmtId="2" fontId="0" fillId="0" borderId="1" xfId="0" applyNumberFormat="1" applyBorder="1" applyAlignment="1">
      <alignment horizontal="center" vertical="center"/>
    </xf>
    <xf numFmtId="166" fontId="0" fillId="0" borderId="1" xfId="0" applyNumberFormat="1" applyBorder="1" applyAlignment="1">
      <alignment horizontal="center" vertical="center"/>
    </xf>
    <xf numFmtId="0" fontId="9" fillId="0" borderId="21" xfId="0" applyFont="1" applyBorder="1" applyAlignment="1">
      <alignment horizontal="center" vertical="center"/>
    </xf>
    <xf numFmtId="4" fontId="32" fillId="0" borderId="0" xfId="0" applyNumberFormat="1" applyFont="1" applyAlignment="1">
      <alignment vertical="center"/>
    </xf>
    <xf numFmtId="0" fontId="34" fillId="0" borderId="1" xfId="0" applyFont="1" applyBorder="1" applyAlignment="1">
      <alignment horizontal="center" vertical="center" wrapText="1"/>
    </xf>
    <xf numFmtId="0" fontId="35" fillId="0" borderId="1" xfId="1" applyFont="1" applyFill="1" applyBorder="1" applyAlignment="1">
      <alignment vertical="center" wrapText="1"/>
    </xf>
    <xf numFmtId="0" fontId="36" fillId="0" borderId="1" xfId="0" applyFont="1" applyBorder="1" applyAlignment="1">
      <alignment horizontal="center" vertical="center" wrapText="1"/>
    </xf>
    <xf numFmtId="15" fontId="36" fillId="0" borderId="1" xfId="0" applyNumberFormat="1" applyFont="1" applyBorder="1" applyAlignment="1">
      <alignment horizontal="center" vertical="center" wrapText="1"/>
    </xf>
    <xf numFmtId="0" fontId="37" fillId="0" borderId="1" xfId="0" applyFont="1" applyBorder="1" applyAlignment="1">
      <alignment horizontal="center" vertical="center" wrapText="1"/>
    </xf>
    <xf numFmtId="0" fontId="38" fillId="0" borderId="1" xfId="0" applyFont="1" applyBorder="1" applyAlignment="1">
      <alignment vertical="center" wrapText="1"/>
    </xf>
    <xf numFmtId="0" fontId="34" fillId="0" borderId="1" xfId="0" applyFont="1" applyBorder="1" applyAlignment="1">
      <alignment vertical="center" wrapText="1"/>
    </xf>
    <xf numFmtId="0" fontId="39" fillId="0" borderId="1" xfId="0" applyFont="1" applyBorder="1" applyAlignment="1">
      <alignment vertical="center" wrapText="1"/>
    </xf>
    <xf numFmtId="4" fontId="32" fillId="0" borderId="1" xfId="0" applyNumberFormat="1" applyFont="1" applyBorder="1" applyAlignment="1">
      <alignment vertical="center"/>
    </xf>
    <xf numFmtId="0" fontId="40" fillId="0" borderId="1" xfId="0" applyFont="1" applyBorder="1"/>
    <xf numFmtId="0" fontId="38" fillId="0" borderId="1" xfId="0" applyFont="1" applyBorder="1" applyAlignment="1">
      <alignment horizontal="center" vertical="center" wrapText="1"/>
    </xf>
    <xf numFmtId="15" fontId="38" fillId="0" borderId="1" xfId="0" applyNumberFormat="1" applyFont="1" applyBorder="1" applyAlignment="1">
      <alignment horizontal="center" vertical="center" wrapText="1"/>
    </xf>
    <xf numFmtId="0" fontId="42" fillId="0" borderId="1" xfId="1" applyFont="1" applyFill="1" applyBorder="1" applyAlignment="1">
      <alignment horizontal="center" vertical="center" wrapText="1"/>
    </xf>
    <xf numFmtId="4" fontId="40" fillId="0" borderId="0" xfId="0" applyNumberFormat="1" applyFont="1" applyAlignment="1">
      <alignment vertical="center"/>
    </xf>
    <xf numFmtId="0" fontId="43" fillId="0" borderId="1" xfId="0" applyFont="1" applyBorder="1" applyAlignment="1">
      <alignment vertical="center" wrapText="1"/>
    </xf>
    <xf numFmtId="0" fontId="36" fillId="0" borderId="1" xfId="0" applyFont="1" applyBorder="1" applyAlignment="1">
      <alignment vertical="center" wrapText="1"/>
    </xf>
    <xf numFmtId="15" fontId="36" fillId="0" borderId="1" xfId="0" applyNumberFormat="1" applyFont="1" applyBorder="1" applyAlignment="1">
      <alignment vertical="center" wrapText="1"/>
    </xf>
    <xf numFmtId="15" fontId="38" fillId="0" borderId="1" xfId="0" applyNumberFormat="1" applyFont="1" applyBorder="1" applyAlignment="1">
      <alignment vertical="center" wrapText="1"/>
    </xf>
    <xf numFmtId="0" fontId="37" fillId="0" borderId="1" xfId="0" applyFont="1" applyBorder="1" applyAlignment="1">
      <alignment vertical="center" wrapText="1"/>
    </xf>
    <xf numFmtId="15" fontId="37" fillId="0" borderId="1" xfId="0" applyNumberFormat="1" applyFont="1" applyBorder="1" applyAlignment="1">
      <alignment vertical="center" wrapText="1"/>
    </xf>
    <xf numFmtId="15" fontId="43" fillId="0" borderId="1" xfId="0" applyNumberFormat="1" applyFont="1" applyBorder="1" applyAlignment="1">
      <alignment vertical="center" wrapText="1"/>
    </xf>
    <xf numFmtId="0" fontId="44" fillId="0" borderId="1" xfId="0" applyFont="1" applyBorder="1" applyAlignment="1">
      <alignment vertical="center" wrapText="1"/>
    </xf>
    <xf numFmtId="15" fontId="44" fillId="0" borderId="1" xfId="0" applyNumberFormat="1" applyFont="1" applyBorder="1" applyAlignment="1">
      <alignment horizontal="center" vertical="center" wrapText="1"/>
    </xf>
    <xf numFmtId="0" fontId="41" fillId="0" borderId="1" xfId="0" applyFont="1" applyBorder="1" applyAlignment="1">
      <alignment vertical="center" wrapText="1"/>
    </xf>
    <xf numFmtId="15" fontId="41" fillId="0" borderId="1" xfId="0" applyNumberFormat="1" applyFont="1" applyBorder="1" applyAlignment="1">
      <alignment horizontal="center" vertical="center" wrapText="1"/>
    </xf>
    <xf numFmtId="15" fontId="34" fillId="0" borderId="1" xfId="0" applyNumberFormat="1" applyFont="1" applyBorder="1" applyAlignment="1">
      <alignment horizontal="center" vertical="center" wrapText="1"/>
    </xf>
    <xf numFmtId="4" fontId="40" fillId="0" borderId="14" xfId="0" applyNumberFormat="1" applyFont="1" applyBorder="1" applyAlignment="1">
      <alignment vertical="center"/>
    </xf>
    <xf numFmtId="4" fontId="0" fillId="0" borderId="14" xfId="0" applyNumberFormat="1" applyBorder="1" applyAlignment="1">
      <alignment vertical="center"/>
    </xf>
    <xf numFmtId="0" fontId="45" fillId="0" borderId="1" xfId="1" applyFont="1" applyFill="1" applyBorder="1" applyAlignment="1">
      <alignment vertical="center" wrapText="1"/>
    </xf>
    <xf numFmtId="15" fontId="43" fillId="0" borderId="1" xfId="0" applyNumberFormat="1" applyFont="1" applyBorder="1" applyAlignment="1">
      <alignment horizontal="center" vertical="center" wrapText="1"/>
    </xf>
    <xf numFmtId="15" fontId="37" fillId="0" borderId="1" xfId="0" applyNumberFormat="1" applyFont="1" applyBorder="1" applyAlignment="1">
      <alignment horizontal="center" vertical="center" wrapText="1"/>
    </xf>
    <xf numFmtId="0" fontId="35" fillId="0" borderId="1" xfId="0" applyFont="1" applyBorder="1" applyAlignment="1">
      <alignment vertical="center" wrapText="1"/>
    </xf>
    <xf numFmtId="0" fontId="49" fillId="0" borderId="1" xfId="0" applyFont="1" applyBorder="1" applyAlignment="1">
      <alignment vertical="center" wrapText="1"/>
    </xf>
    <xf numFmtId="0" fontId="48" fillId="0" borderId="1" xfId="2" applyFont="1" applyFill="1" applyBorder="1" applyAlignment="1">
      <alignment vertical="center" wrapText="1"/>
    </xf>
    <xf numFmtId="15" fontId="42" fillId="0" borderId="1" xfId="1" applyNumberFormat="1" applyFont="1" applyFill="1" applyBorder="1" applyAlignment="1">
      <alignment vertical="center" wrapText="1"/>
    </xf>
    <xf numFmtId="15" fontId="42" fillId="0" borderId="1" xfId="1" applyNumberFormat="1" applyFont="1" applyFill="1" applyBorder="1" applyAlignment="1">
      <alignment horizontal="center" vertical="center" wrapText="1"/>
    </xf>
    <xf numFmtId="0" fontId="40" fillId="0" borderId="1" xfId="0" applyFont="1" applyBorder="1" applyAlignment="1">
      <alignment vertical="center" wrapText="1"/>
    </xf>
    <xf numFmtId="15" fontId="40" fillId="0" borderId="1" xfId="0" applyNumberFormat="1" applyFont="1" applyBorder="1" applyAlignment="1">
      <alignment vertical="center" wrapText="1"/>
    </xf>
    <xf numFmtId="15" fontId="34" fillId="0" borderId="1" xfId="0" applyNumberFormat="1" applyFont="1" applyBorder="1" applyAlignment="1">
      <alignment vertical="center" wrapText="1"/>
    </xf>
    <xf numFmtId="0" fontId="51" fillId="0" borderId="1" xfId="0" applyFont="1" applyBorder="1" applyAlignment="1">
      <alignment vertical="center" wrapText="1"/>
    </xf>
    <xf numFmtId="0" fontId="37" fillId="0" borderId="1" xfId="0" applyFont="1" applyBorder="1" applyAlignment="1">
      <alignment wrapText="1"/>
    </xf>
    <xf numFmtId="0" fontId="35" fillId="0" borderId="1" xfId="1" quotePrefix="1" applyFont="1" applyFill="1" applyBorder="1" applyAlignment="1">
      <alignment vertical="center" wrapText="1"/>
    </xf>
    <xf numFmtId="0" fontId="35" fillId="0" borderId="1" xfId="1" quotePrefix="1" applyFont="1" applyFill="1" applyBorder="1" applyAlignment="1">
      <alignment horizontal="left" vertical="center" wrapText="1"/>
    </xf>
    <xf numFmtId="0" fontId="42" fillId="0" borderId="1" xfId="1" applyFont="1" applyFill="1" applyBorder="1" applyAlignment="1">
      <alignment vertical="center" wrapText="1"/>
    </xf>
    <xf numFmtId="0" fontId="40" fillId="0" borderId="1" xfId="1" applyFont="1" applyFill="1" applyBorder="1" applyAlignment="1">
      <alignment vertical="center" wrapText="1"/>
    </xf>
    <xf numFmtId="0" fontId="53" fillId="0" borderId="1" xfId="1" applyFont="1" applyFill="1" applyBorder="1" applyAlignment="1">
      <alignment vertical="center" wrapText="1"/>
    </xf>
    <xf numFmtId="0" fontId="35" fillId="0" borderId="1" xfId="1" applyFont="1" applyFill="1" applyBorder="1" applyAlignment="1">
      <alignment horizontal="left" vertical="center" wrapText="1"/>
    </xf>
    <xf numFmtId="0" fontId="54" fillId="0" borderId="1" xfId="0" applyFont="1" applyBorder="1" applyAlignment="1">
      <alignment vertical="center" wrapText="1"/>
    </xf>
    <xf numFmtId="0" fontId="43" fillId="0" borderId="1" xfId="0" applyFont="1" applyBorder="1" applyAlignment="1">
      <alignment horizontal="center" vertical="center" wrapText="1"/>
    </xf>
    <xf numFmtId="0" fontId="41" fillId="0" borderId="1" xfId="0" applyFont="1" applyBorder="1" applyAlignment="1">
      <alignment horizontal="center" vertical="center" wrapText="1"/>
    </xf>
    <xf numFmtId="15" fontId="55" fillId="0" borderId="1" xfId="0" applyNumberFormat="1" applyFont="1" applyBorder="1" applyAlignment="1">
      <alignment vertical="center" wrapText="1"/>
    </xf>
    <xf numFmtId="0" fontId="55" fillId="0" borderId="1" xfId="0" applyFont="1" applyBorder="1" applyAlignment="1">
      <alignment vertical="center" wrapText="1"/>
    </xf>
    <xf numFmtId="0" fontId="36" fillId="0" borderId="0" xfId="0" applyFont="1" applyAlignment="1">
      <alignment horizontal="center" vertical="center" wrapText="1"/>
    </xf>
    <xf numFmtId="15" fontId="55" fillId="0" borderId="1" xfId="0" applyNumberFormat="1" applyFont="1" applyBorder="1" applyAlignment="1">
      <alignment horizontal="center" vertical="center" wrapText="1"/>
    </xf>
    <xf numFmtId="0" fontId="55" fillId="0" borderId="1" xfId="0" applyFont="1" applyBorder="1" applyAlignment="1">
      <alignment horizontal="center" vertical="center" wrapText="1"/>
    </xf>
    <xf numFmtId="0" fontId="56" fillId="0" borderId="1" xfId="0" applyFont="1" applyBorder="1" applyAlignment="1">
      <alignment vertical="center" wrapText="1"/>
    </xf>
    <xf numFmtId="15" fontId="44" fillId="0" borderId="1" xfId="0" applyNumberFormat="1" applyFont="1" applyBorder="1" applyAlignment="1">
      <alignment vertical="center" wrapText="1"/>
    </xf>
    <xf numFmtId="15" fontId="60" fillId="0" borderId="1" xfId="0" applyNumberFormat="1" applyFont="1" applyBorder="1" applyAlignment="1">
      <alignment vertical="center" wrapText="1"/>
    </xf>
    <xf numFmtId="15" fontId="61" fillId="0" borderId="1" xfId="0" applyNumberFormat="1" applyFont="1" applyBorder="1" applyAlignment="1">
      <alignment horizontal="center" vertical="center" wrapText="1"/>
    </xf>
    <xf numFmtId="0" fontId="62" fillId="0" borderId="1" xfId="1" applyFont="1" applyFill="1" applyBorder="1" applyAlignment="1">
      <alignment horizontal="center" vertical="center" wrapText="1"/>
    </xf>
    <xf numFmtId="15" fontId="38" fillId="0" borderId="1" xfId="0" applyNumberFormat="1" applyFont="1" applyBorder="1" applyAlignment="1">
      <alignment horizontal="right" vertical="center" wrapText="1"/>
    </xf>
    <xf numFmtId="15" fontId="41" fillId="0" borderId="1" xfId="0" applyNumberFormat="1" applyFont="1" applyBorder="1" applyAlignment="1">
      <alignment vertical="center" wrapText="1"/>
    </xf>
    <xf numFmtId="0" fontId="52" fillId="0" borderId="1" xfId="0" applyFont="1" applyBorder="1" applyAlignment="1">
      <alignment vertical="center" wrapText="1"/>
    </xf>
    <xf numFmtId="0" fontId="18" fillId="0" borderId="1" xfId="0" applyFont="1" applyBorder="1" applyAlignment="1">
      <alignment horizontal="center" vertical="center"/>
    </xf>
    <xf numFmtId="0" fontId="2" fillId="0" borderId="0" xfId="0" applyFont="1" applyAlignment="1">
      <alignment horizontal="center" vertical="center" wrapText="1"/>
    </xf>
    <xf numFmtId="3" fontId="2" fillId="0" borderId="0" xfId="0" applyNumberFormat="1" applyFont="1" applyAlignment="1">
      <alignment horizontal="center" vertical="center"/>
    </xf>
    <xf numFmtId="164" fontId="2" fillId="0" borderId="1" xfId="0" applyNumberFormat="1" applyFont="1" applyBorder="1" applyAlignment="1">
      <alignment horizontal="center" vertical="center"/>
    </xf>
    <xf numFmtId="3" fontId="2" fillId="0" borderId="2" xfId="0" applyNumberFormat="1" applyFont="1" applyBorder="1" applyAlignment="1">
      <alignment horizontal="center" vertical="center"/>
    </xf>
    <xf numFmtId="0" fontId="2" fillId="12" borderId="1" xfId="0" applyFont="1" applyFill="1" applyBorder="1" applyAlignment="1">
      <alignment horizontal="center" vertical="center" wrapText="1"/>
    </xf>
    <xf numFmtId="3" fontId="2" fillId="12" borderId="1" xfId="0" applyNumberFormat="1" applyFont="1" applyFill="1" applyBorder="1" applyAlignment="1">
      <alignment horizontal="center" vertical="center"/>
    </xf>
    <xf numFmtId="164" fontId="2" fillId="12" borderId="1" xfId="0" applyNumberFormat="1" applyFont="1" applyFill="1" applyBorder="1" applyAlignment="1">
      <alignment horizontal="center" vertical="center"/>
    </xf>
    <xf numFmtId="3" fontId="2" fillId="12" borderId="1" xfId="0" applyNumberFormat="1" applyFont="1" applyFill="1" applyBorder="1" applyAlignment="1">
      <alignment horizontal="center" vertical="center" wrapText="1"/>
    </xf>
    <xf numFmtId="3" fontId="2"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66" fillId="0" borderId="1" xfId="0" applyFont="1" applyBorder="1" applyAlignment="1">
      <alignment horizontal="center" vertical="center" wrapText="1"/>
    </xf>
    <xf numFmtId="3" fontId="2" fillId="12" borderId="1" xfId="0" applyNumberFormat="1" applyFont="1" applyFill="1" applyBorder="1" applyAlignment="1">
      <alignment vertical="center"/>
    </xf>
    <xf numFmtId="0" fontId="1" fillId="0" borderId="21" xfId="0" applyFont="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0" fillId="0" borderId="14" xfId="0" applyBorder="1" applyAlignment="1">
      <alignment horizontal="left" vertical="center"/>
    </xf>
    <xf numFmtId="0" fontId="0" fillId="0" borderId="21" xfId="0" applyBorder="1" applyAlignment="1">
      <alignment vertical="center" wrapText="1"/>
    </xf>
    <xf numFmtId="1" fontId="0" fillId="0" borderId="1" xfId="0" applyNumberFormat="1" applyBorder="1" applyAlignment="1">
      <alignment horizontal="center" vertical="center" wrapText="1"/>
    </xf>
    <xf numFmtId="0" fontId="0" fillId="3" borderId="1" xfId="0" applyFill="1" applyBorder="1" applyAlignment="1">
      <alignment horizontal="center" vertical="center" wrapText="1"/>
    </xf>
    <xf numFmtId="0" fontId="9" fillId="3" borderId="1" xfId="0" applyFont="1" applyFill="1" applyBorder="1" applyAlignment="1">
      <alignment horizontal="center" vertical="center" wrapText="1"/>
    </xf>
    <xf numFmtId="1" fontId="9" fillId="3" borderId="1" xfId="0" applyNumberFormat="1" applyFont="1" applyFill="1" applyBorder="1" applyAlignment="1">
      <alignment horizontal="center" vertical="center" wrapText="1"/>
    </xf>
    <xf numFmtId="0" fontId="9" fillId="3" borderId="21" xfId="0" applyFont="1" applyFill="1" applyBorder="1" applyAlignment="1">
      <alignment horizontal="center" vertical="center" wrapText="1"/>
    </xf>
    <xf numFmtId="0" fontId="0" fillId="3" borderId="21" xfId="0" applyFill="1" applyBorder="1" applyAlignment="1">
      <alignment vertical="center" wrapText="1"/>
    </xf>
    <xf numFmtId="0" fontId="0" fillId="0" borderId="21" xfId="0" applyBorder="1" applyAlignment="1">
      <alignment horizontal="center" vertical="center" wrapText="1"/>
    </xf>
    <xf numFmtId="0" fontId="67" fillId="10" borderId="37" xfId="0" applyFont="1" applyFill="1" applyBorder="1" applyAlignment="1">
      <alignment horizontal="center" vertical="center" wrapText="1"/>
    </xf>
    <xf numFmtId="0" fontId="67" fillId="10" borderId="38" xfId="0" applyFont="1" applyFill="1" applyBorder="1" applyAlignment="1">
      <alignment horizontal="center" vertical="center" wrapText="1"/>
    </xf>
    <xf numFmtId="0" fontId="67" fillId="10" borderId="36" xfId="0" applyFont="1" applyFill="1" applyBorder="1" applyAlignment="1">
      <alignment horizontal="center" vertical="center" wrapText="1"/>
    </xf>
    <xf numFmtId="0" fontId="8" fillId="10" borderId="38" xfId="1" applyFill="1" applyBorder="1" applyAlignment="1">
      <alignment horizontal="center" vertical="center" wrapText="1"/>
    </xf>
    <xf numFmtId="0" fontId="0" fillId="0" borderId="0" xfId="0" applyAlignment="1">
      <alignment wrapText="1"/>
    </xf>
    <xf numFmtId="0" fontId="68" fillId="4" borderId="42" xfId="0" applyFont="1" applyFill="1" applyBorder="1" applyAlignment="1">
      <alignment horizontal="center" vertical="center" wrapText="1"/>
    </xf>
    <xf numFmtId="0" fontId="0" fillId="0" borderId="0" xfId="0" applyAlignment="1">
      <alignment horizontal="center" wrapText="1"/>
    </xf>
    <xf numFmtId="1" fontId="0" fillId="3" borderId="1" xfId="0" applyNumberFormat="1" applyFill="1" applyBorder="1" applyAlignment="1">
      <alignment horizontal="center" vertical="center" wrapText="1"/>
    </xf>
    <xf numFmtId="17" fontId="0" fillId="3" borderId="1" xfId="0" quotePrefix="1" applyNumberFormat="1" applyFill="1" applyBorder="1" applyAlignment="1">
      <alignment horizontal="center" vertical="center" wrapText="1"/>
    </xf>
    <xf numFmtId="0" fontId="0" fillId="3" borderId="21" xfId="0" applyFill="1" applyBorder="1" applyAlignment="1">
      <alignment horizontal="center" vertical="center" wrapText="1"/>
    </xf>
    <xf numFmtId="0" fontId="0" fillId="3" borderId="1" xfId="0" applyFill="1" applyBorder="1" applyAlignment="1">
      <alignment horizontal="left" vertical="center" wrapText="1"/>
    </xf>
    <xf numFmtId="0" fontId="2" fillId="0" borderId="2" xfId="0" applyFont="1" applyBorder="1" applyAlignment="1">
      <alignment horizontal="center" vertical="center" wrapText="1"/>
    </xf>
    <xf numFmtId="3" fontId="2" fillId="0" borderId="21" xfId="0" applyNumberFormat="1" applyFont="1" applyBorder="1" applyAlignment="1">
      <alignment horizontal="center" vertical="center"/>
    </xf>
    <xf numFmtId="0" fontId="2" fillId="0" borderId="0" xfId="0" applyFont="1" applyAlignment="1">
      <alignment horizontal="left" wrapText="1"/>
    </xf>
    <xf numFmtId="0" fontId="2" fillId="3" borderId="0" xfId="0" applyFont="1" applyFill="1" applyAlignment="1">
      <alignment vertical="center"/>
    </xf>
    <xf numFmtId="0" fontId="2" fillId="3" borderId="0" xfId="0" applyFont="1" applyFill="1" applyAlignment="1">
      <alignment horizontal="center" vertical="center"/>
    </xf>
    <xf numFmtId="164" fontId="2" fillId="0" borderId="0" xfId="0" applyNumberFormat="1" applyFont="1" applyAlignment="1">
      <alignment horizontal="center" vertical="center"/>
    </xf>
    <xf numFmtId="3" fontId="2" fillId="0" borderId="4" xfId="0" applyNumberFormat="1" applyFont="1" applyBorder="1" applyAlignment="1">
      <alignment horizontal="center" vertical="center"/>
    </xf>
    <xf numFmtId="0" fontId="1" fillId="0" borderId="10" xfId="0" applyFont="1" applyBorder="1" applyAlignment="1">
      <alignment horizontal="center" vertical="center" wrapText="1"/>
    </xf>
    <xf numFmtId="0" fontId="3" fillId="3" borderId="0" xfId="0" applyFont="1" applyFill="1"/>
    <xf numFmtId="0" fontId="2" fillId="3" borderId="0" xfId="0" applyFont="1" applyFill="1"/>
    <xf numFmtId="0" fontId="3" fillId="3" borderId="0" xfId="0" applyFont="1" applyFill="1" applyAlignment="1">
      <alignment horizontal="left" vertical="center"/>
    </xf>
    <xf numFmtId="0" fontId="2" fillId="0" borderId="4" xfId="0" applyFont="1" applyBorder="1" applyAlignment="1">
      <alignment horizontal="center" vertical="center" wrapText="1"/>
    </xf>
    <xf numFmtId="0" fontId="2" fillId="0" borderId="0" xfId="0" applyFont="1" applyAlignment="1">
      <alignment horizontal="center"/>
    </xf>
    <xf numFmtId="3" fontId="2" fillId="0" borderId="2" xfId="0" applyNumberFormat="1" applyFont="1" applyBorder="1" applyAlignment="1">
      <alignment horizontal="center" vertical="center" wrapText="1"/>
    </xf>
    <xf numFmtId="3" fontId="2" fillId="0" borderId="3" xfId="0" applyNumberFormat="1" applyFont="1" applyBorder="1" applyAlignment="1">
      <alignment horizontal="center" vertical="center" wrapText="1"/>
    </xf>
    <xf numFmtId="3" fontId="2" fillId="0" borderId="4" xfId="0" applyNumberFormat="1" applyFont="1" applyBorder="1" applyAlignment="1">
      <alignment horizontal="center" vertical="center" wrapText="1"/>
    </xf>
    <xf numFmtId="3" fontId="2" fillId="0" borderId="1" xfId="0" applyNumberFormat="1" applyFont="1" applyBorder="1" applyAlignment="1">
      <alignment vertical="center" wrapText="1"/>
    </xf>
    <xf numFmtId="3" fontId="2" fillId="0" borderId="4" xfId="0" applyNumberFormat="1" applyFont="1" applyBorder="1" applyAlignment="1">
      <alignment vertical="center" wrapText="1"/>
    </xf>
    <xf numFmtId="3" fontId="2" fillId="0" borderId="1" xfId="0" applyNumberFormat="1" applyFont="1" applyBorder="1" applyAlignment="1">
      <alignment horizontal="right" vertical="center" wrapText="1"/>
    </xf>
    <xf numFmtId="3" fontId="2" fillId="0" borderId="2" xfId="0" applyNumberFormat="1" applyFont="1" applyBorder="1" applyAlignment="1">
      <alignment horizontal="right" vertical="center" wrapText="1"/>
    </xf>
    <xf numFmtId="3" fontId="2" fillId="0" borderId="3" xfId="0" applyNumberFormat="1" applyFont="1" applyBorder="1" applyAlignment="1">
      <alignment horizontal="right" vertical="center" wrapText="1"/>
    </xf>
    <xf numFmtId="3" fontId="2" fillId="0" borderId="2" xfId="0" applyNumberFormat="1" applyFont="1" applyBorder="1" applyAlignment="1">
      <alignment vertical="center" wrapText="1"/>
    </xf>
    <xf numFmtId="3" fontId="2" fillId="0" borderId="3" xfId="0" applyNumberFormat="1" applyFont="1" applyBorder="1" applyAlignment="1">
      <alignment vertical="center" wrapText="1"/>
    </xf>
    <xf numFmtId="0" fontId="2" fillId="0" borderId="1" xfId="0" quotePrefix="1" applyFont="1" applyBorder="1" applyAlignment="1">
      <alignment horizontal="center" vertical="center" wrapText="1"/>
    </xf>
    <xf numFmtId="3" fontId="2" fillId="0" borderId="21" xfId="0" applyNumberFormat="1" applyFont="1" applyBorder="1" applyAlignment="1">
      <alignment horizontal="center" vertical="center" wrapText="1"/>
    </xf>
    <xf numFmtId="3" fontId="2" fillId="0" borderId="21" xfId="0" applyNumberFormat="1" applyFont="1" applyBorder="1" applyAlignment="1">
      <alignment vertical="center" wrapText="1"/>
    </xf>
    <xf numFmtId="3" fontId="2" fillId="0" borderId="4" xfId="0" applyNumberFormat="1" applyFont="1" applyBorder="1" applyAlignment="1">
      <alignment horizontal="right" vertical="center" wrapText="1"/>
    </xf>
    <xf numFmtId="0" fontId="1" fillId="0" borderId="50" xfId="0" applyFont="1" applyBorder="1" applyAlignment="1">
      <alignment horizontal="center"/>
    </xf>
    <xf numFmtId="0" fontId="1" fillId="0" borderId="50" xfId="0" applyFont="1" applyBorder="1"/>
    <xf numFmtId="3" fontId="2" fillId="13" borderId="1" xfId="0" applyNumberFormat="1" applyFont="1" applyFill="1" applyBorder="1" applyAlignment="1">
      <alignment horizontal="center" vertical="center"/>
    </xf>
    <xf numFmtId="164" fontId="2" fillId="0" borderId="4" xfId="0" applyNumberFormat="1" applyFont="1" applyBorder="1" applyAlignment="1">
      <alignment horizontal="center" vertical="center"/>
    </xf>
    <xf numFmtId="0" fontId="1" fillId="0" borderId="34" xfId="0" applyFont="1" applyBorder="1" applyAlignment="1">
      <alignment horizontal="center" vertical="center" wrapText="1"/>
    </xf>
    <xf numFmtId="0" fontId="2" fillId="0" borderId="3" xfId="0" applyFont="1" applyBorder="1" applyAlignment="1">
      <alignment horizontal="center" vertical="center" wrapText="1"/>
    </xf>
    <xf numFmtId="3" fontId="2" fillId="0" borderId="3" xfId="0" applyNumberFormat="1" applyFont="1" applyBorder="1" applyAlignment="1">
      <alignment horizontal="center" vertical="center"/>
    </xf>
    <xf numFmtId="3" fontId="2" fillId="0" borderId="28" xfId="0" applyNumberFormat="1" applyFont="1" applyBorder="1" applyAlignment="1">
      <alignment horizontal="right" vertical="center" wrapText="1"/>
    </xf>
    <xf numFmtId="3" fontId="2" fillId="0" borderId="25" xfId="0" applyNumberFormat="1" applyFont="1" applyBorder="1" applyAlignment="1">
      <alignment vertical="center" wrapText="1"/>
    </xf>
    <xf numFmtId="0" fontId="0" fillId="3" borderId="0" xfId="0" applyFill="1"/>
    <xf numFmtId="0" fontId="1" fillId="3" borderId="1" xfId="0" applyFont="1" applyFill="1" applyBorder="1" applyAlignment="1">
      <alignment horizontal="center" vertical="center" wrapText="1"/>
    </xf>
    <xf numFmtId="3" fontId="2" fillId="0" borderId="2" xfId="0" applyNumberFormat="1" applyFont="1" applyBorder="1" applyAlignment="1">
      <alignment vertical="center"/>
    </xf>
    <xf numFmtId="3" fontId="2" fillId="0" borderId="3" xfId="0" applyNumberFormat="1" applyFont="1" applyBorder="1" applyAlignment="1">
      <alignment vertical="center"/>
    </xf>
    <xf numFmtId="3" fontId="2" fillId="0" borderId="1" xfId="0" applyNumberFormat="1" applyFont="1" applyBorder="1" applyAlignment="1">
      <alignment vertical="center"/>
    </xf>
    <xf numFmtId="164" fontId="2" fillId="0" borderId="1" xfId="0" applyNumberFormat="1" applyFont="1" applyBorder="1" applyAlignment="1">
      <alignment vertical="center"/>
    </xf>
    <xf numFmtId="0" fontId="2" fillId="0" borderId="3" xfId="0" applyFont="1" applyBorder="1" applyAlignment="1">
      <alignment vertical="center" wrapText="1"/>
    </xf>
    <xf numFmtId="0" fontId="2" fillId="0" borderId="2" xfId="0" applyFont="1" applyBorder="1" applyAlignment="1">
      <alignment horizontal="right" vertical="center" wrapText="1"/>
    </xf>
    <xf numFmtId="0" fontId="2" fillId="0" borderId="3" xfId="0" applyFont="1" applyBorder="1" applyAlignment="1">
      <alignment horizontal="right" vertical="center" wrapText="1"/>
    </xf>
    <xf numFmtId="3" fontId="2" fillId="0" borderId="2" xfId="0" applyNumberFormat="1" applyFont="1" applyBorder="1" applyAlignment="1">
      <alignment horizontal="right" vertical="center"/>
    </xf>
    <xf numFmtId="164" fontId="2" fillId="0" borderId="2" xfId="0" applyNumberFormat="1" applyFont="1" applyBorder="1" applyAlignment="1">
      <alignment vertical="center"/>
    </xf>
    <xf numFmtId="164" fontId="2" fillId="0" borderId="3" xfId="0" applyNumberFormat="1" applyFont="1" applyBorder="1" applyAlignment="1">
      <alignment vertical="center"/>
    </xf>
    <xf numFmtId="3" fontId="2" fillId="12" borderId="3" xfId="0" applyNumberFormat="1" applyFont="1" applyFill="1" applyBorder="1" applyAlignment="1">
      <alignment horizontal="center" vertical="center"/>
    </xf>
    <xf numFmtId="3" fontId="2" fillId="12" borderId="21" xfId="0" applyNumberFormat="1" applyFont="1" applyFill="1" applyBorder="1" applyAlignment="1">
      <alignment horizontal="center" vertical="center"/>
    </xf>
    <xf numFmtId="3" fontId="2" fillId="12" borderId="4" xfId="0" applyNumberFormat="1" applyFont="1" applyFill="1" applyBorder="1" applyAlignment="1">
      <alignment horizontal="center" vertical="center"/>
    </xf>
    <xf numFmtId="3" fontId="2" fillId="12" borderId="4" xfId="0" applyNumberFormat="1" applyFont="1" applyFill="1" applyBorder="1" applyAlignment="1">
      <alignment horizontal="center" vertical="center" wrapText="1"/>
    </xf>
    <xf numFmtId="0" fontId="8" fillId="0" borderId="1" xfId="1" applyBorder="1" applyAlignment="1">
      <alignment vertical="center" wrapText="1"/>
    </xf>
    <xf numFmtId="4" fontId="2" fillId="0" borderId="2" xfId="0" applyNumberFormat="1" applyFont="1" applyBorder="1" applyAlignment="1">
      <alignment vertical="center"/>
    </xf>
    <xf numFmtId="0" fontId="9" fillId="3" borderId="14" xfId="0" applyFont="1" applyFill="1" applyBorder="1" applyAlignment="1">
      <alignment horizontal="left" vertical="center"/>
    </xf>
    <xf numFmtId="0" fontId="2" fillId="12" borderId="0" xfId="0" applyFont="1" applyFill="1" applyAlignment="1">
      <alignment horizontal="left" vertical="center"/>
    </xf>
    <xf numFmtId="0" fontId="2" fillId="12" borderId="0" xfId="0" applyFont="1" applyFill="1" applyAlignment="1">
      <alignment vertical="center"/>
    </xf>
    <xf numFmtId="0" fontId="2" fillId="12" borderId="0" xfId="0" applyFont="1" applyFill="1" applyAlignment="1">
      <alignment horizontal="center" vertical="center"/>
    </xf>
    <xf numFmtId="0" fontId="2" fillId="12" borderId="0" xfId="0" applyFont="1" applyFill="1" applyAlignment="1">
      <alignment vertical="center" wrapText="1"/>
    </xf>
    <xf numFmtId="0" fontId="70" fillId="15" borderId="56" xfId="0" applyFont="1" applyFill="1" applyBorder="1" applyAlignment="1">
      <alignment vertical="center" wrapText="1"/>
    </xf>
    <xf numFmtId="0" fontId="69" fillId="15" borderId="56" xfId="0" applyFont="1" applyFill="1" applyBorder="1" applyAlignment="1">
      <alignment vertical="center" wrapText="1"/>
    </xf>
    <xf numFmtId="0" fontId="69" fillId="16" borderId="56" xfId="0" applyFont="1" applyFill="1" applyBorder="1" applyAlignment="1">
      <alignment vertical="center" wrapText="1"/>
    </xf>
    <xf numFmtId="0" fontId="71" fillId="15" borderId="60" xfId="0" applyFont="1" applyFill="1" applyBorder="1" applyAlignment="1">
      <alignment vertical="center" wrapText="1"/>
    </xf>
    <xf numFmtId="0" fontId="71" fillId="15" borderId="61" xfId="0" applyFont="1" applyFill="1" applyBorder="1" applyAlignment="1">
      <alignment vertical="center" wrapText="1"/>
    </xf>
    <xf numFmtId="0" fontId="69" fillId="15" borderId="68" xfId="0" applyFont="1" applyFill="1" applyBorder="1" applyAlignment="1">
      <alignment vertical="center" wrapText="1"/>
    </xf>
    <xf numFmtId="0" fontId="0" fillId="15" borderId="68" xfId="0" applyFill="1" applyBorder="1" applyAlignment="1">
      <alignment vertical="center" wrapText="1"/>
    </xf>
    <xf numFmtId="0" fontId="69" fillId="15" borderId="69" xfId="0" applyFont="1" applyFill="1" applyBorder="1" applyAlignment="1">
      <alignment vertical="center" wrapText="1"/>
    </xf>
    <xf numFmtId="0" fontId="69" fillId="15" borderId="70" xfId="0" applyFont="1" applyFill="1" applyBorder="1" applyAlignment="1">
      <alignment vertical="center" wrapText="1"/>
    </xf>
    <xf numFmtId="0" fontId="69" fillId="15" borderId="69" xfId="0" applyFont="1" applyFill="1" applyBorder="1" applyAlignment="1">
      <alignment horizontal="center" vertical="center" wrapText="1"/>
    </xf>
    <xf numFmtId="0" fontId="71" fillId="15" borderId="69" xfId="0" applyFont="1" applyFill="1" applyBorder="1" applyAlignment="1">
      <alignment horizontal="center" vertical="center" wrapText="1"/>
    </xf>
    <xf numFmtId="0" fontId="69" fillId="15" borderId="71" xfId="0" applyFont="1" applyFill="1" applyBorder="1" applyAlignment="1">
      <alignment vertical="center" wrapText="1"/>
    </xf>
    <xf numFmtId="0" fontId="69" fillId="15" borderId="71" xfId="0" applyFont="1" applyFill="1" applyBorder="1" applyAlignment="1">
      <alignment horizontal="center" vertical="center" wrapText="1"/>
    </xf>
    <xf numFmtId="0" fontId="71" fillId="15" borderId="71" xfId="0" applyFont="1" applyFill="1" applyBorder="1" applyAlignment="1">
      <alignment horizontal="center" vertical="center" wrapText="1"/>
    </xf>
    <xf numFmtId="0" fontId="69" fillId="15" borderId="74" xfId="0" applyFont="1" applyFill="1" applyBorder="1" applyAlignment="1">
      <alignment vertical="center" wrapText="1"/>
    </xf>
    <xf numFmtId="0" fontId="69" fillId="15" borderId="74" xfId="0" applyFont="1" applyFill="1" applyBorder="1" applyAlignment="1">
      <alignment horizontal="center" vertical="center" wrapText="1"/>
    </xf>
    <xf numFmtId="0" fontId="71" fillId="15" borderId="74" xfId="0" applyFont="1" applyFill="1" applyBorder="1" applyAlignment="1">
      <alignment horizontal="center" vertical="center" wrapText="1"/>
    </xf>
    <xf numFmtId="0" fontId="70" fillId="17" borderId="56" xfId="0" applyFont="1" applyFill="1" applyBorder="1" applyAlignment="1">
      <alignment vertical="center" wrapText="1"/>
    </xf>
    <xf numFmtId="0" fontId="71" fillId="17" borderId="60" xfId="0" applyFont="1" applyFill="1" applyBorder="1" applyAlignment="1">
      <alignment vertical="center" wrapText="1"/>
    </xf>
    <xf numFmtId="0" fontId="71" fillId="17" borderId="61" xfId="0" applyFont="1" applyFill="1" applyBorder="1" applyAlignment="1">
      <alignment vertical="center" wrapText="1"/>
    </xf>
    <xf numFmtId="0" fontId="69" fillId="17" borderId="68" xfId="0" applyFont="1" applyFill="1" applyBorder="1" applyAlignment="1">
      <alignment vertical="center" wrapText="1"/>
    </xf>
    <xf numFmtId="0" fontId="0" fillId="17" borderId="68" xfId="0" applyFill="1" applyBorder="1" applyAlignment="1">
      <alignment vertical="center" wrapText="1"/>
    </xf>
    <xf numFmtId="0" fontId="75" fillId="0" borderId="0" xfId="0" applyFont="1"/>
    <xf numFmtId="0" fontId="76" fillId="17" borderId="56" xfId="0" applyFont="1" applyFill="1" applyBorder="1" applyAlignment="1">
      <alignment vertical="center" wrapText="1"/>
    </xf>
    <xf numFmtId="0" fontId="77" fillId="17" borderId="56" xfId="0" applyFont="1" applyFill="1" applyBorder="1" applyAlignment="1">
      <alignment vertical="center" wrapText="1"/>
    </xf>
    <xf numFmtId="0" fontId="76" fillId="16" borderId="56" xfId="0" applyFont="1" applyFill="1" applyBorder="1" applyAlignment="1">
      <alignment vertical="center" wrapText="1"/>
    </xf>
    <xf numFmtId="0" fontId="78" fillId="17" borderId="60" xfId="0" applyFont="1" applyFill="1" applyBorder="1" applyAlignment="1">
      <alignment vertical="center" wrapText="1"/>
    </xf>
    <xf numFmtId="0" fontId="78" fillId="17" borderId="61" xfId="0" applyFont="1" applyFill="1" applyBorder="1" applyAlignment="1">
      <alignment vertical="center" wrapText="1"/>
    </xf>
    <xf numFmtId="0" fontId="76" fillId="17" borderId="68" xfId="0" applyFont="1" applyFill="1" applyBorder="1" applyAlignment="1">
      <alignment vertical="center" wrapText="1"/>
    </xf>
    <xf numFmtId="0" fontId="76" fillId="15" borderId="56" xfId="0" applyFont="1" applyFill="1" applyBorder="1" applyAlignment="1">
      <alignment vertical="center" wrapText="1"/>
    </xf>
    <xf numFmtId="0" fontId="77" fillId="15" borderId="56" xfId="0" applyFont="1" applyFill="1" applyBorder="1" applyAlignment="1">
      <alignment vertical="center" wrapText="1"/>
    </xf>
    <xf numFmtId="0" fontId="78" fillId="15" borderId="60" xfId="0" applyFont="1" applyFill="1" applyBorder="1" applyAlignment="1">
      <alignment vertical="center" wrapText="1"/>
    </xf>
    <xf numFmtId="0" fontId="78" fillId="15" borderId="61" xfId="0" applyFont="1" applyFill="1" applyBorder="1" applyAlignment="1">
      <alignment vertical="center" wrapText="1"/>
    </xf>
    <xf numFmtId="0" fontId="76" fillId="15" borderId="68" xfId="0" applyFont="1" applyFill="1" applyBorder="1" applyAlignment="1">
      <alignment vertical="center" wrapText="1"/>
    </xf>
    <xf numFmtId="0" fontId="76" fillId="0" borderId="69" xfId="0" applyFont="1" applyBorder="1" applyAlignment="1">
      <alignment vertical="center" wrapText="1"/>
    </xf>
    <xf numFmtId="0" fontId="76" fillId="0" borderId="70" xfId="0" applyFont="1" applyBorder="1" applyAlignment="1">
      <alignment vertical="center" wrapText="1"/>
    </xf>
    <xf numFmtId="0" fontId="76" fillId="0" borderId="69" xfId="0" applyFont="1" applyBorder="1" applyAlignment="1">
      <alignment horizontal="center" vertical="center" wrapText="1"/>
    </xf>
    <xf numFmtId="0" fontId="78" fillId="0" borderId="69" xfId="0" applyFont="1" applyBorder="1" applyAlignment="1">
      <alignment horizontal="center" vertical="center" wrapText="1"/>
    </xf>
    <xf numFmtId="0" fontId="76" fillId="0" borderId="71" xfId="0" applyFont="1" applyBorder="1" applyAlignment="1">
      <alignment vertical="center" wrapText="1"/>
    </xf>
    <xf numFmtId="0" fontId="76" fillId="0" borderId="71" xfId="0" applyFont="1" applyBorder="1" applyAlignment="1">
      <alignment horizontal="center" vertical="center" wrapText="1"/>
    </xf>
    <xf numFmtId="0" fontId="78" fillId="0" borderId="71" xfId="0" applyFont="1" applyBorder="1" applyAlignment="1">
      <alignment horizontal="center" vertical="center" wrapText="1"/>
    </xf>
    <xf numFmtId="0" fontId="76" fillId="0" borderId="74" xfId="0" applyFont="1" applyBorder="1" applyAlignment="1">
      <alignment vertical="center" wrapText="1"/>
    </xf>
    <xf numFmtId="0" fontId="76" fillId="0" borderId="74" xfId="0" applyFont="1" applyBorder="1" applyAlignment="1">
      <alignment horizontal="center" vertical="center" wrapText="1"/>
    </xf>
    <xf numFmtId="0" fontId="78" fillId="0" borderId="74" xfId="0" applyFont="1" applyBorder="1" applyAlignment="1">
      <alignment horizontal="center" vertical="center" wrapText="1"/>
    </xf>
    <xf numFmtId="0" fontId="76" fillId="2" borderId="68" xfId="0" applyFont="1" applyFill="1" applyBorder="1" applyAlignment="1">
      <alignment vertical="center" wrapText="1"/>
    </xf>
    <xf numFmtId="0" fontId="76" fillId="2" borderId="56" xfId="0" applyFont="1" applyFill="1" applyBorder="1" applyAlignment="1">
      <alignment vertical="center" wrapText="1"/>
    </xf>
    <xf numFmtId="0" fontId="77" fillId="2" borderId="56" xfId="0" applyFont="1" applyFill="1" applyBorder="1" applyAlignment="1">
      <alignment vertical="center" wrapText="1"/>
    </xf>
    <xf numFmtId="0" fontId="0" fillId="2" borderId="0" xfId="0" applyFill="1"/>
    <xf numFmtId="0" fontId="78" fillId="2" borderId="61" xfId="0" applyFont="1" applyFill="1" applyBorder="1" applyAlignment="1">
      <alignment vertical="center" wrapText="1"/>
    </xf>
    <xf numFmtId="0" fontId="78" fillId="2" borderId="60" xfId="0" applyFont="1" applyFill="1" applyBorder="1" applyAlignment="1">
      <alignment vertical="center" wrapText="1"/>
    </xf>
    <xf numFmtId="0" fontId="76" fillId="0" borderId="71" xfId="0" applyFont="1" applyBorder="1" applyAlignment="1">
      <alignment horizontal="left" vertical="center"/>
    </xf>
    <xf numFmtId="0" fontId="1" fillId="0" borderId="0" xfId="0" applyFont="1" applyAlignment="1">
      <alignment horizontal="left" vertical="center"/>
    </xf>
    <xf numFmtId="0" fontId="1" fillId="0" borderId="0" xfId="0" applyFont="1" applyAlignment="1">
      <alignment vertical="center"/>
    </xf>
    <xf numFmtId="0" fontId="9" fillId="0" borderId="0" xfId="0" applyFont="1" applyAlignment="1">
      <alignment vertical="center"/>
    </xf>
    <xf numFmtId="0" fontId="0" fillId="0" borderId="0" xfId="0" applyAlignment="1">
      <alignment vertical="center" wrapText="1"/>
    </xf>
    <xf numFmtId="0" fontId="2" fillId="0" borderId="2" xfId="0" applyFont="1" applyBorder="1" applyAlignment="1">
      <alignment horizontal="left" wrapText="1"/>
    </xf>
    <xf numFmtId="0" fontId="2" fillId="0" borderId="27" xfId="0" applyFont="1" applyBorder="1" applyAlignment="1">
      <alignment horizontal="left" wrapText="1"/>
    </xf>
    <xf numFmtId="0" fontId="2" fillId="0" borderId="3" xfId="0" applyFont="1" applyBorder="1" applyAlignment="1">
      <alignment horizontal="left"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1" xfId="0" applyFont="1" applyBorder="1" applyAlignment="1">
      <alignment horizontal="center" vertical="center" wrapText="1"/>
    </xf>
    <xf numFmtId="0" fontId="11" fillId="12" borderId="58" xfId="0" applyFont="1" applyFill="1" applyBorder="1" applyAlignment="1">
      <alignment horizontal="left" vertical="center" wrapText="1"/>
    </xf>
    <xf numFmtId="0" fontId="11" fillId="12" borderId="58" xfId="0" applyFont="1" applyFill="1" applyBorder="1"/>
    <xf numFmtId="0" fontId="76" fillId="0" borderId="74" xfId="0" applyFont="1" applyBorder="1" applyAlignment="1">
      <alignment vertical="center" wrapText="1"/>
    </xf>
    <xf numFmtId="0" fontId="76" fillId="0" borderId="71" xfId="0" applyFont="1" applyBorder="1" applyAlignment="1">
      <alignment vertical="center" wrapText="1"/>
    </xf>
    <xf numFmtId="0" fontId="76" fillId="0" borderId="69" xfId="0" applyFont="1" applyBorder="1" applyAlignment="1">
      <alignment vertical="center" wrapText="1"/>
    </xf>
    <xf numFmtId="0" fontId="76" fillId="0" borderId="54" xfId="0" applyFont="1" applyBorder="1" applyAlignment="1">
      <alignment horizontal="center" vertical="center" wrapText="1"/>
    </xf>
    <xf numFmtId="0" fontId="76" fillId="0" borderId="53" xfId="0" applyFont="1" applyBorder="1" applyAlignment="1">
      <alignment horizontal="center" vertical="center" wrapText="1"/>
    </xf>
    <xf numFmtId="0" fontId="76" fillId="0" borderId="52" xfId="0" applyFont="1" applyBorder="1" applyAlignment="1">
      <alignment horizontal="center" vertical="center" wrapText="1"/>
    </xf>
    <xf numFmtId="0" fontId="76" fillId="0" borderId="76" xfId="0" applyFont="1" applyBorder="1" applyAlignment="1">
      <alignment horizontal="center" vertical="center" wrapText="1"/>
    </xf>
    <xf numFmtId="0" fontId="76" fillId="0" borderId="66" xfId="0" applyFont="1" applyBorder="1" applyAlignment="1">
      <alignment horizontal="center" vertical="center" wrapText="1"/>
    </xf>
    <xf numFmtId="0" fontId="76" fillId="0" borderId="75" xfId="0" applyFont="1" applyBorder="1" applyAlignment="1">
      <alignment horizontal="center" vertical="center" wrapText="1"/>
    </xf>
    <xf numFmtId="0" fontId="76" fillId="0" borderId="73" xfId="0" applyFont="1" applyBorder="1" applyAlignment="1">
      <alignment horizontal="center" vertical="center" wrapText="1"/>
    </xf>
    <xf numFmtId="0" fontId="76" fillId="0" borderId="58" xfId="0" applyFont="1" applyBorder="1" applyAlignment="1">
      <alignment horizontal="center" vertical="center" wrapText="1"/>
    </xf>
    <xf numFmtId="0" fontId="76" fillId="0" borderId="72" xfId="0" applyFont="1" applyBorder="1" applyAlignment="1">
      <alignment horizontal="center" vertical="center" wrapText="1"/>
    </xf>
    <xf numFmtId="0" fontId="77" fillId="0" borderId="54" xfId="0" applyFont="1" applyBorder="1" applyAlignment="1">
      <alignment vertical="center" wrapText="1"/>
    </xf>
    <xf numFmtId="0" fontId="77" fillId="0" borderId="53" xfId="0" applyFont="1" applyBorder="1" applyAlignment="1">
      <alignment vertical="center" wrapText="1"/>
    </xf>
    <xf numFmtId="0" fontId="77" fillId="0" borderId="52" xfId="0" applyFont="1" applyBorder="1" applyAlignment="1">
      <alignment vertical="center" wrapText="1"/>
    </xf>
    <xf numFmtId="0" fontId="76" fillId="15" borderId="64" xfId="0" applyFont="1" applyFill="1" applyBorder="1" applyAlignment="1">
      <alignment vertical="center" wrapText="1"/>
    </xf>
    <xf numFmtId="0" fontId="76" fillId="15" borderId="61" xfId="0" applyFont="1" applyFill="1" applyBorder="1" applyAlignment="1">
      <alignment vertical="center" wrapText="1"/>
    </xf>
    <xf numFmtId="0" fontId="76" fillId="15" borderId="60" xfId="0" applyFont="1" applyFill="1" applyBorder="1" applyAlignment="1">
      <alignment vertical="center" wrapText="1"/>
    </xf>
    <xf numFmtId="0" fontId="79" fillId="17" borderId="68" xfId="0" applyFont="1" applyFill="1" applyBorder="1" applyAlignment="1">
      <alignment horizontal="center" vertical="center" wrapText="1"/>
    </xf>
    <xf numFmtId="0" fontId="79" fillId="17" borderId="61" xfId="0" applyFont="1" applyFill="1" applyBorder="1" applyAlignment="1">
      <alignment horizontal="center" vertical="center" wrapText="1"/>
    </xf>
    <xf numFmtId="0" fontId="79" fillId="17" borderId="60" xfId="0" applyFont="1" applyFill="1" applyBorder="1" applyAlignment="1">
      <alignment horizontal="center" vertical="center" wrapText="1"/>
    </xf>
    <xf numFmtId="0" fontId="76" fillId="17" borderId="68" xfId="0" applyFont="1" applyFill="1" applyBorder="1" applyAlignment="1">
      <alignment vertical="center" wrapText="1"/>
    </xf>
    <xf numFmtId="0" fontId="76" fillId="17" borderId="61" xfId="0" applyFont="1" applyFill="1" applyBorder="1" applyAlignment="1">
      <alignment vertical="center" wrapText="1"/>
    </xf>
    <xf numFmtId="0" fontId="76" fillId="17" borderId="60" xfId="0" applyFont="1" applyFill="1" applyBorder="1" applyAlignment="1">
      <alignment vertical="center" wrapText="1"/>
    </xf>
    <xf numFmtId="0" fontId="78" fillId="17" borderId="68" xfId="0" applyFont="1" applyFill="1" applyBorder="1" applyAlignment="1">
      <alignment vertical="center" wrapText="1"/>
    </xf>
    <xf numFmtId="0" fontId="78" fillId="17" borderId="61" xfId="0" applyFont="1" applyFill="1" applyBorder="1" applyAlignment="1">
      <alignment vertical="center" wrapText="1"/>
    </xf>
    <xf numFmtId="0" fontId="78" fillId="17" borderId="60" xfId="0" applyFont="1" applyFill="1" applyBorder="1" applyAlignment="1">
      <alignment vertical="center" wrapText="1"/>
    </xf>
    <xf numFmtId="0" fontId="79" fillId="15" borderId="64" xfId="0" applyFont="1" applyFill="1" applyBorder="1" applyAlignment="1">
      <alignment horizontal="center" vertical="center" wrapText="1"/>
    </xf>
    <xf numFmtId="0" fontId="79" fillId="15" borderId="61" xfId="0" applyFont="1" applyFill="1" applyBorder="1" applyAlignment="1">
      <alignment horizontal="center" vertical="center" wrapText="1"/>
    </xf>
    <xf numFmtId="0" fontId="79" fillId="15" borderId="60" xfId="0" applyFont="1" applyFill="1" applyBorder="1" applyAlignment="1">
      <alignment horizontal="center" vertical="center" wrapText="1"/>
    </xf>
    <xf numFmtId="0" fontId="78" fillId="15" borderId="64" xfId="0" applyFont="1" applyFill="1" applyBorder="1" applyAlignment="1">
      <alignment vertical="center" wrapText="1"/>
    </xf>
    <xf numFmtId="0" fontId="78" fillId="15" borderId="61" xfId="0" applyFont="1" applyFill="1" applyBorder="1" applyAlignment="1">
      <alignment vertical="center" wrapText="1"/>
    </xf>
    <xf numFmtId="0" fontId="78" fillId="15" borderId="60" xfId="0" applyFont="1" applyFill="1" applyBorder="1" applyAlignment="1">
      <alignment vertical="center" wrapText="1"/>
    </xf>
    <xf numFmtId="0" fontId="76" fillId="15" borderId="68" xfId="0" applyFont="1" applyFill="1" applyBorder="1" applyAlignment="1">
      <alignment vertical="center" wrapText="1"/>
    </xf>
    <xf numFmtId="0" fontId="8" fillId="17" borderId="68" xfId="1" applyFill="1" applyBorder="1" applyAlignment="1">
      <alignment vertical="center" wrapText="1"/>
    </xf>
    <xf numFmtId="0" fontId="8" fillId="17" borderId="61" xfId="1" applyFill="1" applyBorder="1" applyAlignment="1">
      <alignment vertical="center" wrapText="1"/>
    </xf>
    <xf numFmtId="0" fontId="8" fillId="17" borderId="60" xfId="1" applyFill="1" applyBorder="1" applyAlignment="1">
      <alignment vertical="center" wrapText="1"/>
    </xf>
    <xf numFmtId="0" fontId="79" fillId="15" borderId="68" xfId="0" applyFont="1" applyFill="1" applyBorder="1" applyAlignment="1">
      <alignment horizontal="center" vertical="center" wrapText="1"/>
    </xf>
    <xf numFmtId="0" fontId="78" fillId="15" borderId="68" xfId="0" applyFont="1" applyFill="1" applyBorder="1" applyAlignment="1">
      <alignment vertical="center" wrapText="1"/>
    </xf>
    <xf numFmtId="0" fontId="8" fillId="15" borderId="68" xfId="1" applyFill="1" applyBorder="1" applyAlignment="1">
      <alignment vertical="center" wrapText="1"/>
    </xf>
    <xf numFmtId="0" fontId="8" fillId="15" borderId="61" xfId="1" applyFill="1" applyBorder="1" applyAlignment="1">
      <alignment vertical="center" wrapText="1"/>
    </xf>
    <xf numFmtId="0" fontId="8" fillId="15" borderId="60" xfId="1" applyFill="1" applyBorder="1" applyAlignment="1">
      <alignment vertical="center" wrapText="1"/>
    </xf>
    <xf numFmtId="0" fontId="76" fillId="2" borderId="68" xfId="0" applyFont="1" applyFill="1" applyBorder="1" applyAlignment="1">
      <alignment vertical="center" wrapText="1"/>
    </xf>
    <xf numFmtId="0" fontId="76" fillId="2" borderId="61" xfId="0" applyFont="1" applyFill="1" applyBorder="1" applyAlignment="1">
      <alignment vertical="center" wrapText="1"/>
    </xf>
    <xf numFmtId="0" fontId="76" fillId="2" borderId="60" xfId="0" applyFont="1" applyFill="1" applyBorder="1" applyAlignment="1">
      <alignment vertical="center" wrapText="1"/>
    </xf>
    <xf numFmtId="0" fontId="76" fillId="15" borderId="79" xfId="0" applyFont="1" applyFill="1" applyBorder="1" applyAlignment="1">
      <alignment vertical="center" wrapText="1"/>
    </xf>
    <xf numFmtId="0" fontId="76" fillId="15" borderId="78" xfId="0" applyFont="1" applyFill="1" applyBorder="1" applyAlignment="1">
      <alignment vertical="center" wrapText="1"/>
    </xf>
    <xf numFmtId="0" fontId="76" fillId="15" borderId="77" xfId="0" applyFont="1" applyFill="1" applyBorder="1" applyAlignment="1">
      <alignment vertical="center" wrapText="1"/>
    </xf>
    <xf numFmtId="0" fontId="76" fillId="15" borderId="63" xfId="0" applyFont="1" applyFill="1" applyBorder="1" applyAlignment="1">
      <alignment vertical="center" wrapText="1"/>
    </xf>
    <xf numFmtId="0" fontId="76" fillId="15" borderId="0" xfId="0" applyFont="1" applyFill="1" applyAlignment="1">
      <alignment vertical="center" wrapText="1"/>
    </xf>
    <xf numFmtId="0" fontId="76" fillId="15" borderId="62" xfId="0" applyFont="1" applyFill="1" applyBorder="1" applyAlignment="1">
      <alignment vertical="center" wrapText="1"/>
    </xf>
    <xf numFmtId="0" fontId="76" fillId="15" borderId="82" xfId="0" applyFont="1" applyFill="1" applyBorder="1" applyAlignment="1">
      <alignment vertical="center" wrapText="1"/>
    </xf>
    <xf numFmtId="0" fontId="76" fillId="15" borderId="81" xfId="0" applyFont="1" applyFill="1" applyBorder="1" applyAlignment="1">
      <alignment vertical="center" wrapText="1"/>
    </xf>
    <xf numFmtId="0" fontId="76" fillId="15" borderId="80" xfId="0" applyFont="1" applyFill="1" applyBorder="1" applyAlignment="1">
      <alignment vertical="center" wrapText="1"/>
    </xf>
    <xf numFmtId="0" fontId="79" fillId="2" borderId="68" xfId="0" applyFont="1" applyFill="1" applyBorder="1" applyAlignment="1">
      <alignment horizontal="center" vertical="center" wrapText="1"/>
    </xf>
    <xf numFmtId="0" fontId="79" fillId="2" borderId="61" xfId="0" applyFont="1" applyFill="1" applyBorder="1" applyAlignment="1">
      <alignment horizontal="center" vertical="center" wrapText="1"/>
    </xf>
    <xf numFmtId="0" fontId="79" fillId="2" borderId="60" xfId="0" applyFont="1" applyFill="1" applyBorder="1" applyAlignment="1">
      <alignment horizontal="center" vertical="center" wrapText="1"/>
    </xf>
    <xf numFmtId="0" fontId="78" fillId="2" borderId="68" xfId="0" applyFont="1" applyFill="1" applyBorder="1" applyAlignment="1">
      <alignment vertical="center" wrapText="1"/>
    </xf>
    <xf numFmtId="0" fontId="78" fillId="2" borderId="61" xfId="0" applyFont="1" applyFill="1" applyBorder="1" applyAlignment="1">
      <alignment vertical="center" wrapText="1"/>
    </xf>
    <xf numFmtId="0" fontId="78" fillId="2" borderId="60" xfId="0" applyFont="1" applyFill="1" applyBorder="1" applyAlignment="1">
      <alignment vertical="center" wrapText="1"/>
    </xf>
    <xf numFmtId="0" fontId="76" fillId="17" borderId="79" xfId="0" applyFont="1" applyFill="1" applyBorder="1" applyAlignment="1">
      <alignment vertical="center" wrapText="1"/>
    </xf>
    <xf numFmtId="0" fontId="76" fillId="17" borderId="78" xfId="0" applyFont="1" applyFill="1" applyBorder="1" applyAlignment="1">
      <alignment vertical="center" wrapText="1"/>
    </xf>
    <xf numFmtId="0" fontId="76" fillId="17" borderId="77" xfId="0" applyFont="1" applyFill="1" applyBorder="1" applyAlignment="1">
      <alignment vertical="center" wrapText="1"/>
    </xf>
    <xf numFmtId="0" fontId="76" fillId="17" borderId="63" xfId="0" applyFont="1" applyFill="1" applyBorder="1" applyAlignment="1">
      <alignment vertical="center" wrapText="1"/>
    </xf>
    <xf numFmtId="0" fontId="76" fillId="17" borderId="0" xfId="0" applyFont="1" applyFill="1" applyAlignment="1">
      <alignment vertical="center" wrapText="1"/>
    </xf>
    <xf numFmtId="0" fontId="76" fillId="17" borderId="62" xfId="0" applyFont="1" applyFill="1" applyBorder="1" applyAlignment="1">
      <alignment vertical="center" wrapText="1"/>
    </xf>
    <xf numFmtId="0" fontId="76" fillId="17" borderId="82" xfId="0" applyFont="1" applyFill="1" applyBorder="1" applyAlignment="1">
      <alignment vertical="center" wrapText="1"/>
    </xf>
    <xf numFmtId="0" fontId="76" fillId="17" borderId="81" xfId="0" applyFont="1" applyFill="1" applyBorder="1" applyAlignment="1">
      <alignment vertical="center" wrapText="1"/>
    </xf>
    <xf numFmtId="0" fontId="76" fillId="17" borderId="80" xfId="0" applyFont="1" applyFill="1" applyBorder="1" applyAlignment="1">
      <alignment vertical="center" wrapText="1"/>
    </xf>
    <xf numFmtId="0" fontId="76" fillId="16" borderId="68" xfId="0" applyFont="1" applyFill="1" applyBorder="1" applyAlignment="1">
      <alignment vertical="center" wrapText="1"/>
    </xf>
    <xf numFmtId="0" fontId="76" fillId="16" borderId="60" xfId="0" applyFont="1" applyFill="1" applyBorder="1" applyAlignment="1">
      <alignment vertical="center" wrapText="1"/>
    </xf>
    <xf numFmtId="17" fontId="76" fillId="17" borderId="68" xfId="0" applyNumberFormat="1" applyFont="1" applyFill="1" applyBorder="1" applyAlignment="1">
      <alignment vertical="center" wrapText="1"/>
    </xf>
    <xf numFmtId="17" fontId="76" fillId="17" borderId="61" xfId="0" applyNumberFormat="1" applyFont="1" applyFill="1" applyBorder="1" applyAlignment="1">
      <alignment vertical="center" wrapText="1"/>
    </xf>
    <xf numFmtId="17" fontId="76" fillId="17" borderId="60" xfId="0" applyNumberFormat="1" applyFont="1" applyFill="1" applyBorder="1" applyAlignment="1">
      <alignment vertical="center" wrapText="1"/>
    </xf>
    <xf numFmtId="0" fontId="77" fillId="15" borderId="68" xfId="0" applyFont="1" applyFill="1" applyBorder="1" applyAlignment="1">
      <alignment vertical="center" wrapText="1"/>
    </xf>
    <xf numFmtId="0" fontId="77" fillId="15" borderId="60" xfId="0" applyFont="1" applyFill="1" applyBorder="1" applyAlignment="1">
      <alignment vertical="center" wrapText="1"/>
    </xf>
    <xf numFmtId="0" fontId="8" fillId="2" borderId="68" xfId="1" applyFill="1" applyBorder="1" applyAlignment="1">
      <alignment vertical="center" wrapText="1"/>
    </xf>
    <xf numFmtId="0" fontId="8" fillId="2" borderId="61" xfId="1" applyFill="1" applyBorder="1" applyAlignment="1">
      <alignment vertical="center" wrapText="1"/>
    </xf>
    <xf numFmtId="0" fontId="8" fillId="2" borderId="60" xfId="1" applyFill="1" applyBorder="1" applyAlignment="1">
      <alignment vertical="center" wrapText="1"/>
    </xf>
    <xf numFmtId="0" fontId="72" fillId="15" borderId="64" xfId="0" applyFont="1" applyFill="1" applyBorder="1" applyAlignment="1">
      <alignment horizontal="center" vertical="center" wrapText="1"/>
    </xf>
    <xf numFmtId="0" fontId="72" fillId="15" borderId="61" xfId="0" applyFont="1" applyFill="1" applyBorder="1" applyAlignment="1">
      <alignment horizontal="center" vertical="center" wrapText="1"/>
    </xf>
    <xf numFmtId="0" fontId="72" fillId="15" borderId="60" xfId="0" applyFont="1" applyFill="1" applyBorder="1" applyAlignment="1">
      <alignment horizontal="center" vertical="center" wrapText="1"/>
    </xf>
    <xf numFmtId="0" fontId="69" fillId="15" borderId="64" xfId="0" applyFont="1" applyFill="1" applyBorder="1" applyAlignment="1">
      <alignment vertical="center" wrapText="1"/>
    </xf>
    <xf numFmtId="0" fontId="69" fillId="15" borderId="61" xfId="0" applyFont="1" applyFill="1" applyBorder="1" applyAlignment="1">
      <alignment vertical="center" wrapText="1"/>
    </xf>
    <xf numFmtId="0" fontId="69" fillId="15" borderId="60" xfId="0" applyFont="1" applyFill="1" applyBorder="1" applyAlignment="1">
      <alignment vertical="center" wrapText="1"/>
    </xf>
    <xf numFmtId="0" fontId="69" fillId="15" borderId="67" xfId="0" applyFont="1" applyFill="1" applyBorder="1" applyAlignment="1">
      <alignment vertical="center" wrapText="1"/>
    </xf>
    <xf numFmtId="0" fontId="69" fillId="15" borderId="66" xfId="0" applyFont="1" applyFill="1" applyBorder="1" applyAlignment="1">
      <alignment vertical="center" wrapText="1"/>
    </xf>
    <xf numFmtId="0" fontId="69" fillId="15" borderId="65" xfId="0" applyFont="1" applyFill="1" applyBorder="1" applyAlignment="1">
      <alignment vertical="center" wrapText="1"/>
    </xf>
    <xf numFmtId="0" fontId="69" fillId="15" borderId="63" xfId="0" applyFont="1" applyFill="1" applyBorder="1" applyAlignment="1">
      <alignment vertical="center" wrapText="1"/>
    </xf>
    <xf numFmtId="0" fontId="69" fillId="15" borderId="0" xfId="0" applyFont="1" applyFill="1" applyAlignment="1">
      <alignment vertical="center" wrapText="1"/>
    </xf>
    <xf numFmtId="0" fontId="69" fillId="15" borderId="62" xfId="0" applyFont="1" applyFill="1" applyBorder="1" applyAlignment="1">
      <alignment vertical="center" wrapText="1"/>
    </xf>
    <xf numFmtId="0" fontId="69" fillId="15" borderId="82" xfId="0" applyFont="1" applyFill="1" applyBorder="1" applyAlignment="1">
      <alignment vertical="center" wrapText="1"/>
    </xf>
    <xf numFmtId="0" fontId="69" fillId="15" borderId="81" xfId="0" applyFont="1" applyFill="1" applyBorder="1" applyAlignment="1">
      <alignment vertical="center" wrapText="1"/>
    </xf>
    <xf numFmtId="0" fontId="69" fillId="15" borderId="80" xfId="0" applyFont="1" applyFill="1" applyBorder="1" applyAlignment="1">
      <alignment vertical="center" wrapText="1"/>
    </xf>
    <xf numFmtId="0" fontId="72" fillId="14" borderId="54" xfId="0" applyFont="1" applyFill="1" applyBorder="1" applyAlignment="1">
      <alignment horizontal="left" vertical="center" wrapText="1"/>
    </xf>
    <xf numFmtId="0" fontId="72" fillId="14" borderId="53" xfId="0" applyFont="1" applyFill="1" applyBorder="1" applyAlignment="1">
      <alignment horizontal="left" vertical="center" wrapText="1"/>
    </xf>
    <xf numFmtId="0" fontId="72" fillId="14" borderId="52" xfId="0" applyFont="1" applyFill="1" applyBorder="1" applyAlignment="1">
      <alignment horizontal="left" vertical="center" wrapText="1"/>
    </xf>
    <xf numFmtId="0" fontId="74" fillId="12" borderId="58" xfId="0" applyFont="1" applyFill="1" applyBorder="1" applyAlignment="1">
      <alignment horizontal="left" vertical="center"/>
    </xf>
    <xf numFmtId="0" fontId="74" fillId="12" borderId="58" xfId="0" applyFont="1" applyFill="1" applyBorder="1"/>
    <xf numFmtId="0" fontId="69" fillId="15" borderId="74" xfId="0" applyFont="1" applyFill="1" applyBorder="1" applyAlignment="1">
      <alignment vertical="center" wrapText="1"/>
    </xf>
    <xf numFmtId="0" fontId="69" fillId="15" borderId="71" xfId="0" applyFont="1" applyFill="1" applyBorder="1" applyAlignment="1">
      <alignment vertical="center" wrapText="1"/>
    </xf>
    <xf numFmtId="0" fontId="69" fillId="15" borderId="69" xfId="0" applyFont="1" applyFill="1" applyBorder="1" applyAlignment="1">
      <alignment vertical="center" wrapText="1"/>
    </xf>
    <xf numFmtId="0" fontId="69" fillId="15" borderId="54" xfId="0" applyFont="1" applyFill="1" applyBorder="1" applyAlignment="1">
      <alignment horizontal="center" vertical="center" wrapText="1"/>
    </xf>
    <xf numFmtId="0" fontId="69" fillId="15" borderId="53" xfId="0" applyFont="1" applyFill="1" applyBorder="1" applyAlignment="1">
      <alignment horizontal="center" vertical="center" wrapText="1"/>
    </xf>
    <xf numFmtId="0" fontId="69" fillId="15" borderId="52" xfId="0" applyFont="1" applyFill="1" applyBorder="1" applyAlignment="1">
      <alignment horizontal="center" vertical="center" wrapText="1"/>
    </xf>
    <xf numFmtId="0" fontId="69" fillId="15" borderId="76" xfId="0" applyFont="1" applyFill="1" applyBorder="1" applyAlignment="1">
      <alignment horizontal="center" vertical="center" wrapText="1"/>
    </xf>
    <xf numFmtId="0" fontId="69" fillId="15" borderId="66" xfId="0" applyFont="1" applyFill="1" applyBorder="1" applyAlignment="1">
      <alignment horizontal="center" vertical="center" wrapText="1"/>
    </xf>
    <xf numFmtId="0" fontId="69" fillId="15" borderId="75" xfId="0" applyFont="1" applyFill="1" applyBorder="1" applyAlignment="1">
      <alignment horizontal="center" vertical="center" wrapText="1"/>
    </xf>
    <xf numFmtId="0" fontId="69" fillId="15" borderId="73" xfId="0" applyFont="1" applyFill="1" applyBorder="1" applyAlignment="1">
      <alignment horizontal="center" vertical="center" wrapText="1"/>
    </xf>
    <xf numFmtId="0" fontId="69" fillId="15" borderId="58" xfId="0" applyFont="1" applyFill="1" applyBorder="1" applyAlignment="1">
      <alignment horizontal="center" vertical="center" wrapText="1"/>
    </xf>
    <xf numFmtId="0" fontId="69" fillId="15" borderId="72" xfId="0" applyFont="1" applyFill="1" applyBorder="1" applyAlignment="1">
      <alignment horizontal="center" vertical="center" wrapText="1"/>
    </xf>
    <xf numFmtId="0" fontId="69" fillId="16" borderId="64" xfId="0" applyFont="1" applyFill="1" applyBorder="1" applyAlignment="1">
      <alignment vertical="center" wrapText="1"/>
    </xf>
    <xf numFmtId="0" fontId="69" fillId="16" borderId="60" xfId="0" applyFont="1" applyFill="1" applyBorder="1" applyAlignment="1">
      <alignment vertical="center" wrapText="1"/>
    </xf>
    <xf numFmtId="0" fontId="70" fillId="15" borderId="64" xfId="0" applyFont="1" applyFill="1" applyBorder="1" applyAlignment="1">
      <alignment vertical="center" wrapText="1"/>
    </xf>
    <xf numFmtId="0" fontId="70" fillId="15" borderId="60" xfId="0" applyFont="1" applyFill="1" applyBorder="1" applyAlignment="1">
      <alignment vertical="center" wrapText="1"/>
    </xf>
    <xf numFmtId="0" fontId="70" fillId="15" borderId="54" xfId="0" applyFont="1" applyFill="1" applyBorder="1" applyAlignment="1">
      <alignment vertical="center" wrapText="1"/>
    </xf>
    <xf numFmtId="0" fontId="70" fillId="15" borderId="53" xfId="0" applyFont="1" applyFill="1" applyBorder="1" applyAlignment="1">
      <alignment vertical="center" wrapText="1"/>
    </xf>
    <xf numFmtId="0" fontId="70" fillId="15" borderId="52" xfId="0" applyFont="1" applyFill="1" applyBorder="1" applyAlignment="1">
      <alignment vertical="center" wrapText="1"/>
    </xf>
    <xf numFmtId="0" fontId="69" fillId="17" borderId="68" xfId="0" applyFont="1" applyFill="1" applyBorder="1" applyAlignment="1">
      <alignment vertical="center" wrapText="1"/>
    </xf>
    <xf numFmtId="0" fontId="69" fillId="17" borderId="61" xfId="0" applyFont="1" applyFill="1" applyBorder="1" applyAlignment="1">
      <alignment vertical="center" wrapText="1"/>
    </xf>
    <xf numFmtId="0" fontId="69" fillId="17" borderId="60" xfId="0" applyFont="1" applyFill="1" applyBorder="1" applyAlignment="1">
      <alignment vertical="center" wrapText="1"/>
    </xf>
    <xf numFmtId="0" fontId="72" fillId="15" borderId="68" xfId="0" applyFont="1" applyFill="1" applyBorder="1" applyAlignment="1">
      <alignment horizontal="center" vertical="center" wrapText="1"/>
    </xf>
    <xf numFmtId="0" fontId="69" fillId="15" borderId="68" xfId="0" applyFont="1" applyFill="1" applyBorder="1" applyAlignment="1">
      <alignment vertical="center" wrapText="1"/>
    </xf>
    <xf numFmtId="0" fontId="69" fillId="15" borderId="79" xfId="0" applyFont="1" applyFill="1" applyBorder="1" applyAlignment="1">
      <alignment vertical="center" wrapText="1"/>
    </xf>
    <xf numFmtId="0" fontId="69" fillId="15" borderId="78" xfId="0" applyFont="1" applyFill="1" applyBorder="1" applyAlignment="1">
      <alignment vertical="center" wrapText="1"/>
    </xf>
    <xf numFmtId="0" fontId="69" fillId="15" borderId="77" xfId="0" applyFont="1" applyFill="1" applyBorder="1" applyAlignment="1">
      <alignment vertical="center" wrapText="1"/>
    </xf>
    <xf numFmtId="0" fontId="69" fillId="16" borderId="68" xfId="0" applyFont="1" applyFill="1" applyBorder="1" applyAlignment="1">
      <alignment vertical="center" wrapText="1"/>
    </xf>
    <xf numFmtId="0" fontId="70" fillId="15" borderId="68" xfId="0" applyFont="1" applyFill="1" applyBorder="1" applyAlignment="1">
      <alignment vertical="center" wrapText="1"/>
    </xf>
    <xf numFmtId="0" fontId="70" fillId="17" borderId="68" xfId="0" applyFont="1" applyFill="1" applyBorder="1" applyAlignment="1">
      <alignment vertical="center" wrapText="1"/>
    </xf>
    <xf numFmtId="0" fontId="70" fillId="17" borderId="60" xfId="0" applyFont="1" applyFill="1" applyBorder="1" applyAlignment="1">
      <alignment vertical="center" wrapText="1"/>
    </xf>
    <xf numFmtId="0" fontId="72" fillId="17" borderId="68" xfId="0" applyFont="1" applyFill="1" applyBorder="1" applyAlignment="1">
      <alignment horizontal="center" vertical="center" wrapText="1"/>
    </xf>
    <xf numFmtId="0" fontId="72" fillId="17" borderId="61" xfId="0" applyFont="1" applyFill="1" applyBorder="1" applyAlignment="1">
      <alignment horizontal="center" vertical="center" wrapText="1"/>
    </xf>
    <xf numFmtId="0" fontId="72" fillId="17" borderId="60" xfId="0" applyFont="1" applyFill="1" applyBorder="1" applyAlignment="1">
      <alignment horizontal="center" vertical="center" wrapText="1"/>
    </xf>
    <xf numFmtId="0" fontId="69" fillId="17" borderId="79" xfId="0" applyFont="1" applyFill="1" applyBorder="1" applyAlignment="1">
      <alignment vertical="center" wrapText="1"/>
    </xf>
    <xf numFmtId="0" fontId="69" fillId="17" borderId="78" xfId="0" applyFont="1" applyFill="1" applyBorder="1" applyAlignment="1">
      <alignment vertical="center" wrapText="1"/>
    </xf>
    <xf numFmtId="0" fontId="69" fillId="17" borderId="77" xfId="0" applyFont="1" applyFill="1" applyBorder="1" applyAlignment="1">
      <alignment vertical="center" wrapText="1"/>
    </xf>
    <xf numFmtId="0" fontId="69" fillId="17" borderId="63" xfId="0" applyFont="1" applyFill="1" applyBorder="1" applyAlignment="1">
      <alignment vertical="center" wrapText="1"/>
    </xf>
    <xf numFmtId="0" fontId="69" fillId="17" borderId="0" xfId="0" applyFont="1" applyFill="1" applyAlignment="1">
      <alignment vertical="center" wrapText="1"/>
    </xf>
    <xf numFmtId="0" fontId="69" fillId="17" borderId="62" xfId="0" applyFont="1" applyFill="1" applyBorder="1" applyAlignment="1">
      <alignment vertical="center" wrapText="1"/>
    </xf>
    <xf numFmtId="0" fontId="69" fillId="17" borderId="82" xfId="0" applyFont="1" applyFill="1" applyBorder="1" applyAlignment="1">
      <alignment vertical="center" wrapText="1"/>
    </xf>
    <xf numFmtId="0" fontId="69" fillId="17" borderId="81" xfId="0" applyFont="1" applyFill="1" applyBorder="1" applyAlignment="1">
      <alignment vertical="center" wrapText="1"/>
    </xf>
    <xf numFmtId="0" fontId="69" fillId="17" borderId="80" xfId="0" applyFont="1" applyFill="1" applyBorder="1" applyAlignment="1">
      <alignment vertical="center" wrapText="1"/>
    </xf>
    <xf numFmtId="0" fontId="72" fillId="17" borderId="55" xfId="0" applyFont="1" applyFill="1" applyBorder="1" applyAlignment="1">
      <alignment horizontal="center" vertical="center" wrapText="1"/>
    </xf>
    <xf numFmtId="0" fontId="69" fillId="17" borderId="55" xfId="0" applyFont="1" applyFill="1" applyBorder="1" applyAlignment="1">
      <alignment vertical="center" wrapText="1"/>
    </xf>
    <xf numFmtId="0" fontId="69" fillId="17" borderId="59" xfId="0" applyFont="1" applyFill="1" applyBorder="1" applyAlignment="1">
      <alignment vertical="center" wrapText="1"/>
    </xf>
    <xf numFmtId="0" fontId="69" fillId="17" borderId="58" xfId="0" applyFont="1" applyFill="1" applyBorder="1" applyAlignment="1">
      <alignment vertical="center" wrapText="1"/>
    </xf>
    <xf numFmtId="0" fontId="69" fillId="17" borderId="57" xfId="0" applyFont="1" applyFill="1" applyBorder="1" applyAlignment="1">
      <alignment vertical="center" wrapText="1"/>
    </xf>
    <xf numFmtId="0" fontId="72" fillId="15" borderId="55" xfId="0" applyFont="1" applyFill="1" applyBorder="1" applyAlignment="1">
      <alignment horizontal="center" vertical="center" wrapText="1"/>
    </xf>
    <xf numFmtId="0" fontId="69" fillId="15" borderId="55" xfId="0" applyFont="1" applyFill="1" applyBorder="1" applyAlignment="1">
      <alignment vertical="center" wrapText="1"/>
    </xf>
    <xf numFmtId="0" fontId="69" fillId="15" borderId="59" xfId="0" applyFont="1" applyFill="1" applyBorder="1" applyAlignment="1">
      <alignment vertical="center" wrapText="1"/>
    </xf>
    <xf numFmtId="0" fontId="69" fillId="15" borderId="58" xfId="0" applyFont="1" applyFill="1" applyBorder="1" applyAlignment="1">
      <alignment vertical="center" wrapText="1"/>
    </xf>
    <xf numFmtId="0" fontId="69" fillId="15" borderId="57" xfId="0" applyFont="1" applyFill="1" applyBorder="1" applyAlignment="1">
      <alignment vertical="center" wrapText="1"/>
    </xf>
    <xf numFmtId="0" fontId="72" fillId="14" borderId="54" xfId="0" applyFont="1" applyFill="1" applyBorder="1" applyAlignment="1">
      <alignment vertical="center" wrapText="1"/>
    </xf>
    <xf numFmtId="0" fontId="72" fillId="14" borderId="53" xfId="0" applyFont="1" applyFill="1" applyBorder="1" applyAlignment="1">
      <alignment vertical="center" wrapText="1"/>
    </xf>
    <xf numFmtId="0" fontId="72" fillId="14" borderId="52" xfId="0" applyFont="1" applyFill="1" applyBorder="1" applyAlignment="1">
      <alignment vertical="center" wrapText="1"/>
    </xf>
    <xf numFmtId="0" fontId="9" fillId="0" borderId="31"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20" xfId="0" applyFont="1" applyBorder="1" applyAlignment="1">
      <alignment horizontal="center" vertical="center"/>
    </xf>
    <xf numFmtId="0" fontId="9" fillId="0" borderId="30" xfId="0" applyFont="1" applyBorder="1" applyAlignment="1">
      <alignment horizontal="center" vertical="center"/>
    </xf>
    <xf numFmtId="0" fontId="9" fillId="0" borderId="24" xfId="0" applyFont="1"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33" xfId="0" applyBorder="1" applyAlignment="1">
      <alignment horizontal="center" vertical="center"/>
    </xf>
    <xf numFmtId="0" fontId="0" fillId="0" borderId="22" xfId="0" applyBorder="1" applyAlignment="1">
      <alignment horizontal="center" vertical="center"/>
    </xf>
    <xf numFmtId="0" fontId="2" fillId="0" borderId="0" xfId="0" applyFont="1" applyAlignment="1">
      <alignment horizontal="left" wrapText="1"/>
    </xf>
    <xf numFmtId="0" fontId="1" fillId="0" borderId="1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4" xfId="0" applyFont="1"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7" xfId="0" applyFont="1" applyBorder="1" applyAlignment="1">
      <alignment horizontal="center" vertical="center" wrapText="1"/>
    </xf>
    <xf numFmtId="0" fontId="33" fillId="0" borderId="3" xfId="0" applyFont="1" applyBorder="1" applyAlignment="1">
      <alignment horizontal="center" vertical="center" wrapText="1"/>
    </xf>
    <xf numFmtId="0" fontId="34" fillId="0" borderId="21" xfId="0" applyFont="1" applyBorder="1" applyAlignment="1">
      <alignment horizontal="center" vertical="center" wrapText="1"/>
    </xf>
    <xf numFmtId="0" fontId="34" fillId="0" borderId="14" xfId="0" applyFont="1" applyBorder="1" applyAlignment="1">
      <alignment horizontal="center" vertical="center" wrapText="1"/>
    </xf>
    <xf numFmtId="0" fontId="34" fillId="0" borderId="4" xfId="0" applyFont="1" applyBorder="1" applyAlignment="1">
      <alignment horizontal="center" vertical="center" wrapText="1"/>
    </xf>
    <xf numFmtId="0" fontId="8" fillId="0" borderId="28" xfId="1" applyFill="1" applyBorder="1" applyAlignment="1">
      <alignment horizontal="center" vertical="center" wrapText="1"/>
    </xf>
    <xf numFmtId="0" fontId="8" fillId="0" borderId="25" xfId="1" applyFill="1" applyBorder="1" applyAlignment="1">
      <alignment horizontal="center" vertical="center" wrapText="1"/>
    </xf>
    <xf numFmtId="0" fontId="8" fillId="0" borderId="16" xfId="1" applyFill="1" applyBorder="1" applyAlignment="1">
      <alignment horizontal="center" vertical="center" wrapText="1"/>
    </xf>
    <xf numFmtId="0" fontId="8" fillId="0" borderId="17" xfId="1" applyFill="1" applyBorder="1" applyAlignment="1">
      <alignment horizontal="center" vertical="center" wrapText="1"/>
    </xf>
    <xf numFmtId="0" fontId="8" fillId="0" borderId="50" xfId="1" applyFill="1" applyBorder="1" applyAlignment="1">
      <alignment horizontal="center" vertical="center" wrapText="1"/>
    </xf>
    <xf numFmtId="0" fontId="8" fillId="0" borderId="51" xfId="1" applyFill="1" applyBorder="1" applyAlignment="1">
      <alignment horizontal="center" vertical="center" wrapText="1"/>
    </xf>
    <xf numFmtId="0" fontId="34" fillId="0" borderId="1" xfId="0" applyFont="1" applyBorder="1" applyAlignment="1">
      <alignment horizontal="center" vertical="center" wrapText="1"/>
    </xf>
    <xf numFmtId="0" fontId="5" fillId="4" borderId="37" xfId="0" applyFont="1" applyFill="1" applyBorder="1" applyAlignment="1">
      <alignment vertical="center" wrapText="1"/>
    </xf>
    <xf numFmtId="0" fontId="5" fillId="4" borderId="36" xfId="0" applyFont="1" applyFill="1" applyBorder="1" applyAlignment="1">
      <alignment vertical="center" wrapText="1"/>
    </xf>
    <xf numFmtId="0" fontId="21" fillId="4" borderId="37" xfId="0" applyFont="1" applyFill="1" applyBorder="1" applyAlignment="1">
      <alignment vertical="center" wrapText="1"/>
    </xf>
    <xf numFmtId="0" fontId="21" fillId="4" borderId="36" xfId="0" applyFont="1" applyFill="1" applyBorder="1" applyAlignment="1">
      <alignment vertical="center" wrapText="1"/>
    </xf>
    <xf numFmtId="0" fontId="8" fillId="4" borderId="37" xfId="1" applyFill="1" applyBorder="1" applyAlignment="1">
      <alignment vertical="center" wrapText="1"/>
    </xf>
    <xf numFmtId="0" fontId="8" fillId="4" borderId="36" xfId="1" applyFill="1" applyBorder="1" applyAlignment="1">
      <alignment vertical="center" wrapText="1"/>
    </xf>
    <xf numFmtId="0" fontId="5" fillId="4" borderId="38" xfId="0" applyFont="1" applyFill="1" applyBorder="1" applyAlignment="1">
      <alignment vertical="center" wrapText="1"/>
    </xf>
    <xf numFmtId="0" fontId="21" fillId="4" borderId="38" xfId="0" applyFont="1" applyFill="1" applyBorder="1" applyAlignment="1">
      <alignment vertical="center" wrapText="1"/>
    </xf>
    <xf numFmtId="0" fontId="8" fillId="4" borderId="38" xfId="1" applyFill="1" applyBorder="1" applyAlignment="1">
      <alignment vertical="center" wrapText="1"/>
    </xf>
    <xf numFmtId="0" fontId="30" fillId="9" borderId="37" xfId="0" applyFont="1" applyFill="1" applyBorder="1" applyAlignment="1">
      <alignment horizontal="center" vertical="center" wrapText="1"/>
    </xf>
    <xf numFmtId="0" fontId="30" fillId="9" borderId="36" xfId="0" applyFont="1" applyFill="1" applyBorder="1" applyAlignment="1">
      <alignment horizontal="center" vertical="center" wrapText="1"/>
    </xf>
    <xf numFmtId="0" fontId="23" fillId="10" borderId="37" xfId="0" applyFont="1" applyFill="1" applyBorder="1" applyAlignment="1">
      <alignment horizontal="center" vertical="center" wrapText="1"/>
    </xf>
    <xf numFmtId="0" fontId="23" fillId="10" borderId="38" xfId="0" applyFont="1" applyFill="1" applyBorder="1" applyAlignment="1">
      <alignment horizontal="center" vertical="center" wrapText="1"/>
    </xf>
    <xf numFmtId="0" fontId="23" fillId="10" borderId="36" xfId="0" applyFont="1" applyFill="1" applyBorder="1" applyAlignment="1">
      <alignment horizontal="center" vertical="center" wrapText="1"/>
    </xf>
    <xf numFmtId="0" fontId="23" fillId="10" borderId="41" xfId="0" applyFont="1" applyFill="1" applyBorder="1" applyAlignment="1">
      <alignment horizontal="center" vertical="center" wrapText="1"/>
    </xf>
    <xf numFmtId="0" fontId="23" fillId="10" borderId="40" xfId="0" applyFont="1" applyFill="1" applyBorder="1" applyAlignment="1">
      <alignment horizontal="center" vertical="center" wrapText="1"/>
    </xf>
    <xf numFmtId="0" fontId="23" fillId="10" borderId="39" xfId="0" applyFont="1" applyFill="1" applyBorder="1" applyAlignment="1">
      <alignment horizontal="center" vertical="center" wrapText="1"/>
    </xf>
    <xf numFmtId="0" fontId="8" fillId="10" borderId="37" xfId="1" applyFill="1" applyBorder="1" applyAlignment="1">
      <alignment horizontal="center" vertical="center" wrapText="1"/>
    </xf>
    <xf numFmtId="0" fontId="8" fillId="10" borderId="36" xfId="1" applyFill="1" applyBorder="1" applyAlignment="1">
      <alignment horizontal="center" vertical="center" wrapText="1"/>
    </xf>
    <xf numFmtId="0" fontId="9" fillId="0" borderId="21" xfId="0" applyFont="1" applyBorder="1" applyAlignment="1">
      <alignment horizontal="left" vertical="center"/>
    </xf>
    <xf numFmtId="0" fontId="9" fillId="0" borderId="14" xfId="0" applyFont="1" applyBorder="1" applyAlignment="1">
      <alignment horizontal="left" vertical="center"/>
    </xf>
    <xf numFmtId="0" fontId="9" fillId="0" borderId="4" xfId="0" applyFont="1" applyBorder="1" applyAlignment="1">
      <alignment horizontal="left" vertical="center"/>
    </xf>
    <xf numFmtId="0" fontId="0" fillId="0" borderId="21" xfId="0" applyBorder="1" applyAlignment="1">
      <alignment horizontal="center" vertical="center"/>
    </xf>
    <xf numFmtId="0" fontId="0" fillId="0" borderId="14" xfId="0" applyBorder="1" applyAlignment="1">
      <alignment horizontal="center" vertical="center"/>
    </xf>
    <xf numFmtId="0" fontId="0" fillId="0" borderId="4" xfId="0" applyBorder="1" applyAlignment="1">
      <alignment horizontal="center" vertical="center"/>
    </xf>
    <xf numFmtId="15" fontId="0" fillId="0" borderId="21" xfId="0" applyNumberFormat="1" applyBorder="1" applyAlignment="1">
      <alignment horizontal="center" vertical="center"/>
    </xf>
    <xf numFmtId="15" fontId="0" fillId="0" borderId="14" xfId="0" applyNumberFormat="1" applyBorder="1" applyAlignment="1">
      <alignment horizontal="center" vertical="center"/>
    </xf>
    <xf numFmtId="15" fontId="0" fillId="0" borderId="4" xfId="0" applyNumberFormat="1" applyBorder="1" applyAlignment="1">
      <alignment horizontal="center" vertical="center"/>
    </xf>
    <xf numFmtId="0" fontId="0" fillId="0" borderId="1" xfId="0" applyBorder="1" applyAlignment="1">
      <alignment horizontal="center"/>
    </xf>
    <xf numFmtId="0" fontId="0" fillId="0" borderId="1" xfId="0" applyBorder="1" applyAlignment="1">
      <alignment horizontal="center" vertical="center"/>
    </xf>
    <xf numFmtId="0" fontId="67" fillId="10" borderId="37" xfId="0" applyFont="1" applyFill="1" applyBorder="1" applyAlignment="1">
      <alignment horizontal="center" vertical="center" wrapText="1"/>
    </xf>
    <xf numFmtId="0" fontId="67" fillId="10" borderId="38" xfId="0" applyFont="1" applyFill="1" applyBorder="1" applyAlignment="1">
      <alignment horizontal="center" vertical="center" wrapText="1"/>
    </xf>
    <xf numFmtId="0" fontId="67" fillId="10" borderId="36" xfId="0" applyFont="1" applyFill="1" applyBorder="1" applyAlignment="1">
      <alignment horizontal="center" vertical="center" wrapText="1"/>
    </xf>
    <xf numFmtId="0" fontId="0" fillId="0" borderId="0" xfId="0" applyAlignment="1">
      <alignment horizontal="left" wrapText="1"/>
    </xf>
    <xf numFmtId="0" fontId="12" fillId="0" borderId="28" xfId="0" applyFont="1" applyBorder="1" applyAlignment="1">
      <alignment horizontal="center" vertical="center"/>
    </xf>
    <xf numFmtId="0" fontId="12" fillId="0" borderId="25" xfId="0" applyFont="1" applyBorder="1" applyAlignment="1">
      <alignment horizontal="center" vertical="center"/>
    </xf>
    <xf numFmtId="0" fontId="12" fillId="0" borderId="16" xfId="0" applyFont="1" applyBorder="1" applyAlignment="1">
      <alignment horizontal="center" vertical="center"/>
    </xf>
    <xf numFmtId="0" fontId="12" fillId="0" borderId="17" xfId="0" applyFont="1" applyBorder="1" applyAlignment="1">
      <alignment horizontal="center" vertical="center"/>
    </xf>
    <xf numFmtId="0" fontId="12" fillId="0" borderId="21" xfId="0" applyFont="1" applyBorder="1" applyAlignment="1">
      <alignment horizontal="center" vertical="center"/>
    </xf>
    <xf numFmtId="0" fontId="12" fillId="0" borderId="14" xfId="0" applyFont="1" applyBorder="1" applyAlignment="1">
      <alignment horizontal="center" vertical="center"/>
    </xf>
    <xf numFmtId="0" fontId="12" fillId="0" borderId="4" xfId="0" applyFont="1" applyBorder="1" applyAlignment="1">
      <alignment horizontal="center" vertical="center"/>
    </xf>
    <xf numFmtId="0" fontId="13" fillId="0" borderId="21" xfId="0" applyFont="1" applyBorder="1" applyAlignment="1">
      <alignment horizontal="center" vertical="center" wrapText="1"/>
    </xf>
    <xf numFmtId="0" fontId="13" fillId="0" borderId="4" xfId="0" applyFont="1" applyBorder="1" applyAlignment="1">
      <alignment horizontal="center" vertical="center" wrapText="1"/>
    </xf>
    <xf numFmtId="0" fontId="12" fillId="0" borderId="2" xfId="0" applyFont="1" applyBorder="1" applyAlignment="1">
      <alignment horizontal="center" vertical="center"/>
    </xf>
    <xf numFmtId="0" fontId="12" fillId="0" borderId="27" xfId="0" applyFont="1" applyBorder="1" applyAlignment="1">
      <alignment horizontal="center" vertical="center"/>
    </xf>
    <xf numFmtId="0" fontId="12" fillId="0" borderId="3" xfId="0" applyFont="1" applyBorder="1" applyAlignment="1">
      <alignment horizontal="center" vertical="center"/>
    </xf>
    <xf numFmtId="0" fontId="12" fillId="0" borderId="26" xfId="0" applyFont="1" applyBorder="1" applyAlignment="1">
      <alignment horizontal="center" vertical="center"/>
    </xf>
    <xf numFmtId="0" fontId="12" fillId="0" borderId="21" xfId="0" applyFont="1" applyBorder="1" applyAlignment="1">
      <alignment horizontal="left" vertical="center" wrapText="1"/>
    </xf>
    <xf numFmtId="0" fontId="12" fillId="0" borderId="4" xfId="0" applyFont="1" applyBorder="1" applyAlignment="1">
      <alignment horizontal="left"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3" fontId="2" fillId="0" borderId="2" xfId="0" applyNumberFormat="1" applyFont="1" applyBorder="1" applyAlignment="1">
      <alignment horizontal="center" vertical="center"/>
    </xf>
    <xf numFmtId="3" fontId="2" fillId="0" borderId="3" xfId="0" applyNumberFormat="1" applyFont="1" applyBorder="1" applyAlignment="1">
      <alignment horizontal="center" vertical="center"/>
    </xf>
    <xf numFmtId="164" fontId="2" fillId="0" borderId="2" xfId="0" applyNumberFormat="1" applyFont="1" applyBorder="1" applyAlignment="1">
      <alignment horizontal="center" vertical="center"/>
    </xf>
    <xf numFmtId="164" fontId="2" fillId="0" borderId="3" xfId="0" applyNumberFormat="1" applyFont="1" applyBorder="1" applyAlignment="1">
      <alignment horizontal="center" vertical="center"/>
    </xf>
    <xf numFmtId="0" fontId="2" fillId="0" borderId="1" xfId="0" applyFont="1" applyBorder="1" applyAlignment="1">
      <alignment horizontal="center" vertical="center" wrapText="1"/>
    </xf>
    <xf numFmtId="3" fontId="2" fillId="0" borderId="1" xfId="0" applyNumberFormat="1" applyFont="1" applyBorder="1" applyAlignment="1">
      <alignment horizontal="center" vertical="center"/>
    </xf>
    <xf numFmtId="0" fontId="2" fillId="3" borderId="0" xfId="0" applyFont="1" applyFill="1" applyAlignment="1">
      <alignment horizontal="left" wrapText="1"/>
    </xf>
    <xf numFmtId="3" fontId="2" fillId="2" borderId="2" xfId="0" applyNumberFormat="1" applyFont="1" applyFill="1" applyBorder="1" applyAlignment="1">
      <alignment horizontal="center" vertical="center"/>
    </xf>
    <xf numFmtId="3" fontId="2" fillId="2" borderId="3" xfId="0" applyNumberFormat="1" applyFont="1" applyFill="1" applyBorder="1" applyAlignment="1">
      <alignment horizontal="center" vertical="center"/>
    </xf>
    <xf numFmtId="3" fontId="2" fillId="0" borderId="13" xfId="0" applyNumberFormat="1" applyFont="1" applyBorder="1" applyAlignment="1">
      <alignment horizontal="center" vertical="center"/>
    </xf>
    <xf numFmtId="3" fontId="2" fillId="0" borderId="14" xfId="0" applyNumberFormat="1" applyFont="1" applyBorder="1" applyAlignment="1">
      <alignment horizontal="center" vertical="center"/>
    </xf>
    <xf numFmtId="3" fontId="2" fillId="0" borderId="4" xfId="0" applyNumberFormat="1" applyFont="1" applyBorder="1" applyAlignment="1">
      <alignment horizontal="center" vertical="center"/>
    </xf>
    <xf numFmtId="3" fontId="2" fillId="0" borderId="21" xfId="0" applyNumberFormat="1" applyFont="1" applyBorder="1" applyAlignment="1">
      <alignment horizontal="center" vertical="center"/>
    </xf>
    <xf numFmtId="0" fontId="1" fillId="0" borderId="1" xfId="0" applyFont="1" applyBorder="1" applyAlignment="1">
      <alignment horizontal="center" vertical="center" wrapText="1"/>
    </xf>
    <xf numFmtId="0" fontId="2" fillId="0" borderId="0" xfId="0" applyFont="1" applyFill="1" applyAlignment="1">
      <alignment horizontal="left" vertical="center"/>
    </xf>
    <xf numFmtId="0" fontId="2" fillId="0" borderId="0" xfId="0" applyFont="1" applyFill="1" applyAlignment="1">
      <alignment vertical="center"/>
    </xf>
    <xf numFmtId="0" fontId="2" fillId="0" borderId="0" xfId="0" applyFont="1" applyFill="1" applyAlignment="1">
      <alignment horizontal="center" vertical="center"/>
    </xf>
    <xf numFmtId="0" fontId="2" fillId="0" borderId="0" xfId="0" applyFont="1" applyFill="1" applyAlignment="1">
      <alignment vertical="center" wrapText="1"/>
    </xf>
  </cellXfs>
  <cellStyles count="3">
    <cellStyle name="Hipervínculo" xfId="1" builtinId="8"/>
    <cellStyle name="Hipervínculo visitado" xfId="2" builtinId="9"/>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3" Type="http://schemas.openxmlformats.org/officeDocument/2006/relationships/image" Target="../media/image14.png"/><Relationship Id="rId18" Type="http://schemas.openxmlformats.org/officeDocument/2006/relationships/image" Target="../media/image19.png"/><Relationship Id="rId26" Type="http://schemas.openxmlformats.org/officeDocument/2006/relationships/image" Target="../media/image27.png"/><Relationship Id="rId3" Type="http://schemas.openxmlformats.org/officeDocument/2006/relationships/image" Target="../media/image4.png"/><Relationship Id="rId21" Type="http://schemas.openxmlformats.org/officeDocument/2006/relationships/image" Target="../media/image22.png"/><Relationship Id="rId34" Type="http://schemas.openxmlformats.org/officeDocument/2006/relationships/image" Target="../media/image35.png"/><Relationship Id="rId7" Type="http://schemas.openxmlformats.org/officeDocument/2006/relationships/image" Target="../media/image8.png"/><Relationship Id="rId12" Type="http://schemas.openxmlformats.org/officeDocument/2006/relationships/image" Target="../media/image13.png"/><Relationship Id="rId17" Type="http://schemas.openxmlformats.org/officeDocument/2006/relationships/image" Target="../media/image18.png"/><Relationship Id="rId25" Type="http://schemas.openxmlformats.org/officeDocument/2006/relationships/image" Target="../media/image26.png"/><Relationship Id="rId33" Type="http://schemas.openxmlformats.org/officeDocument/2006/relationships/image" Target="../media/image34.png"/><Relationship Id="rId2" Type="http://schemas.openxmlformats.org/officeDocument/2006/relationships/image" Target="../media/image3.png"/><Relationship Id="rId16" Type="http://schemas.openxmlformats.org/officeDocument/2006/relationships/image" Target="../media/image17.png"/><Relationship Id="rId20" Type="http://schemas.openxmlformats.org/officeDocument/2006/relationships/image" Target="../media/image21.png"/><Relationship Id="rId29" Type="http://schemas.openxmlformats.org/officeDocument/2006/relationships/image" Target="../media/image30.png"/><Relationship Id="rId1" Type="http://schemas.openxmlformats.org/officeDocument/2006/relationships/image" Target="../media/image2.png"/><Relationship Id="rId6" Type="http://schemas.openxmlformats.org/officeDocument/2006/relationships/image" Target="../media/image7.png"/><Relationship Id="rId11" Type="http://schemas.openxmlformats.org/officeDocument/2006/relationships/image" Target="../media/image12.png"/><Relationship Id="rId24" Type="http://schemas.openxmlformats.org/officeDocument/2006/relationships/image" Target="../media/image25.png"/><Relationship Id="rId32" Type="http://schemas.openxmlformats.org/officeDocument/2006/relationships/image" Target="../media/image33.png"/><Relationship Id="rId5" Type="http://schemas.openxmlformats.org/officeDocument/2006/relationships/image" Target="../media/image6.png"/><Relationship Id="rId15" Type="http://schemas.openxmlformats.org/officeDocument/2006/relationships/image" Target="../media/image16.png"/><Relationship Id="rId23" Type="http://schemas.openxmlformats.org/officeDocument/2006/relationships/image" Target="../media/image24.png"/><Relationship Id="rId28" Type="http://schemas.openxmlformats.org/officeDocument/2006/relationships/image" Target="../media/image29.png"/><Relationship Id="rId10" Type="http://schemas.openxmlformats.org/officeDocument/2006/relationships/image" Target="../media/image11.png"/><Relationship Id="rId19" Type="http://schemas.openxmlformats.org/officeDocument/2006/relationships/image" Target="../media/image20.png"/><Relationship Id="rId31" Type="http://schemas.openxmlformats.org/officeDocument/2006/relationships/image" Target="../media/image32.png"/><Relationship Id="rId4" Type="http://schemas.openxmlformats.org/officeDocument/2006/relationships/image" Target="../media/image5.png"/><Relationship Id="rId9" Type="http://schemas.openxmlformats.org/officeDocument/2006/relationships/image" Target="../media/image10.png"/><Relationship Id="rId14" Type="http://schemas.openxmlformats.org/officeDocument/2006/relationships/image" Target="../media/image15.png"/><Relationship Id="rId22" Type="http://schemas.openxmlformats.org/officeDocument/2006/relationships/image" Target="../media/image23.png"/><Relationship Id="rId27" Type="http://schemas.openxmlformats.org/officeDocument/2006/relationships/image" Target="../media/image28.png"/><Relationship Id="rId30" Type="http://schemas.openxmlformats.org/officeDocument/2006/relationships/image" Target="../media/image31.png"/><Relationship Id="rId35" Type="http://schemas.openxmlformats.org/officeDocument/2006/relationships/image" Target="../media/image36.png"/><Relationship Id="rId8" Type="http://schemas.openxmlformats.org/officeDocument/2006/relationships/image" Target="../media/image9.png"/></Relationships>
</file>

<file path=xl/drawings/_rels/drawing4.xml.rels><?xml version="1.0" encoding="UTF-8" standalone="yes"?>
<Relationships xmlns="http://schemas.openxmlformats.org/package/2006/relationships"><Relationship Id="rId1" Type="http://schemas.openxmlformats.org/officeDocument/2006/relationships/image" Target="../media/image38.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7.emf"/></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1</xdr:row>
      <xdr:rowOff>152400</xdr:rowOff>
    </xdr:from>
    <xdr:to>
      <xdr:col>10</xdr:col>
      <xdr:colOff>66675</xdr:colOff>
      <xdr:row>18</xdr:row>
      <xdr:rowOff>142875</xdr:rowOff>
    </xdr:to>
    <xdr:pic>
      <xdr:nvPicPr>
        <xdr:cNvPr id="2" name="Imagen 1" descr="bandas operadoras">
          <a:extLst>
            <a:ext uri="{FF2B5EF4-FFF2-40B4-BE49-F238E27FC236}">
              <a16:creationId xmlns:a16="http://schemas.microsoft.com/office/drawing/2014/main" id="{E2663FC7-6B1A-410B-9EC9-EDD449D999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609600"/>
          <a:ext cx="7572375" cy="3228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8</xdr:row>
      <xdr:rowOff>0</xdr:rowOff>
    </xdr:from>
    <xdr:ext cx="220980" cy="114300"/>
    <xdr:pic>
      <xdr:nvPicPr>
        <xdr:cNvPr id="2" name="Imagen 1" descr="https://upload.wikimedia.org/wikipedia/commons/thumb/8/88/Flag_of_Australia_%28converted%29.svg/23px-Flag_of_Australia_%28converted%29.svg.png">
          <a:extLst>
            <a:ext uri="{FF2B5EF4-FFF2-40B4-BE49-F238E27FC236}">
              <a16:creationId xmlns:a16="http://schemas.microsoft.com/office/drawing/2014/main" id="{602D0E21-0A8B-484E-ACFC-331739C49C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3040"/>
          <a:ext cx="220980" cy="1143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12</xdr:row>
      <xdr:rowOff>0</xdr:rowOff>
    </xdr:from>
    <xdr:ext cx="220980" cy="144780"/>
    <xdr:pic>
      <xdr:nvPicPr>
        <xdr:cNvPr id="3" name="Imagen 2" descr="https://upload.wikimedia.org/wikipedia/commons/thumb/4/41/Flag_of_Austria.svg/23px-Flag_of_Austria.svg.png">
          <a:extLst>
            <a:ext uri="{FF2B5EF4-FFF2-40B4-BE49-F238E27FC236}">
              <a16:creationId xmlns:a16="http://schemas.microsoft.com/office/drawing/2014/main" id="{94B8B853-63EC-4906-B206-0085F436D09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2194560"/>
          <a:ext cx="220980" cy="1447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16</xdr:row>
      <xdr:rowOff>0</xdr:rowOff>
    </xdr:from>
    <xdr:ext cx="220980" cy="137160"/>
    <xdr:pic>
      <xdr:nvPicPr>
        <xdr:cNvPr id="4" name="Imagen 3" descr="https://upload.wikimedia.org/wikipedia/commons/thumb/2/2c/Flag_of_Bahrain.svg/23px-Flag_of_Bahrain.svg.png">
          <a:extLst>
            <a:ext uri="{FF2B5EF4-FFF2-40B4-BE49-F238E27FC236}">
              <a16:creationId xmlns:a16="http://schemas.microsoft.com/office/drawing/2014/main" id="{1B83E34A-B7E8-4C56-BC44-BF036F67F379}"/>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2926080"/>
          <a:ext cx="220980" cy="1371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20</xdr:row>
      <xdr:rowOff>0</xdr:rowOff>
    </xdr:from>
    <xdr:ext cx="213360" cy="144780"/>
    <xdr:pic>
      <xdr:nvPicPr>
        <xdr:cNvPr id="5" name="Imagen 4" descr="https://upload.wikimedia.org/wikipedia/en/thumb/0/05/Flag_of_Brazil.svg/22px-Flag_of_Brazil.svg.png">
          <a:extLst>
            <a:ext uri="{FF2B5EF4-FFF2-40B4-BE49-F238E27FC236}">
              <a16:creationId xmlns:a16="http://schemas.microsoft.com/office/drawing/2014/main" id="{05C65BB8-47BE-45E8-AF36-11B777F6B1EF}"/>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0" y="3657600"/>
          <a:ext cx="213360" cy="1447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22</xdr:row>
      <xdr:rowOff>0</xdr:rowOff>
    </xdr:from>
    <xdr:ext cx="220980" cy="144780"/>
    <xdr:pic>
      <xdr:nvPicPr>
        <xdr:cNvPr id="6" name="Imagen 5" descr="https://upload.wikimedia.org/wikipedia/commons/thumb/f/fa/Flag_of_the_People%27s_Republic_of_China.svg/23px-Flag_of_the_People%27s_Republic_of_China.svg.png">
          <a:extLst>
            <a:ext uri="{FF2B5EF4-FFF2-40B4-BE49-F238E27FC236}">
              <a16:creationId xmlns:a16="http://schemas.microsoft.com/office/drawing/2014/main" id="{649C19B2-CEB7-412F-982B-511D85E71DFE}"/>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0" y="4023360"/>
          <a:ext cx="220980" cy="1447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27</xdr:row>
      <xdr:rowOff>0</xdr:rowOff>
    </xdr:from>
    <xdr:ext cx="220980" cy="144780"/>
    <xdr:pic>
      <xdr:nvPicPr>
        <xdr:cNvPr id="7" name="Imagen 6" descr="https://upload.wikimedia.org/wikipedia/commons/thumb/c/cb/Flag_of_the_Czech_Republic.svg/23px-Flag_of_the_Czech_Republic.svg.png">
          <a:extLst>
            <a:ext uri="{FF2B5EF4-FFF2-40B4-BE49-F238E27FC236}">
              <a16:creationId xmlns:a16="http://schemas.microsoft.com/office/drawing/2014/main" id="{4C853339-79CD-4FE3-8034-41AAEA049E91}"/>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0" y="4937760"/>
          <a:ext cx="220980" cy="1447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29</xdr:row>
      <xdr:rowOff>0</xdr:rowOff>
    </xdr:from>
    <xdr:ext cx="220980" cy="144780"/>
    <xdr:pic>
      <xdr:nvPicPr>
        <xdr:cNvPr id="8" name="Imagen 7" descr="https://upload.wikimedia.org/wikipedia/commons/thumb/8/8f/Flag_of_Estonia.svg/23px-Flag_of_Estonia.svg.png">
          <a:extLst>
            <a:ext uri="{FF2B5EF4-FFF2-40B4-BE49-F238E27FC236}">
              <a16:creationId xmlns:a16="http://schemas.microsoft.com/office/drawing/2014/main" id="{AE8A8291-934F-45D8-9459-1EA94B619297}"/>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0" y="5303520"/>
          <a:ext cx="220980" cy="1447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31</xdr:row>
      <xdr:rowOff>0</xdr:rowOff>
    </xdr:from>
    <xdr:ext cx="220980" cy="137160"/>
    <xdr:pic>
      <xdr:nvPicPr>
        <xdr:cNvPr id="9" name="Imagen 8" descr="https://upload.wikimedia.org/wikipedia/commons/thumb/b/bc/Flag_of_Finland.svg/23px-Flag_of_Finland.svg.png">
          <a:extLst>
            <a:ext uri="{FF2B5EF4-FFF2-40B4-BE49-F238E27FC236}">
              <a16:creationId xmlns:a16="http://schemas.microsoft.com/office/drawing/2014/main" id="{08837346-AD3E-4C3B-9D3D-2E13D4CBF011}"/>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0" y="5669280"/>
          <a:ext cx="220980" cy="1371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35</xdr:row>
      <xdr:rowOff>0</xdr:rowOff>
    </xdr:from>
    <xdr:ext cx="220980" cy="137160"/>
    <xdr:pic>
      <xdr:nvPicPr>
        <xdr:cNvPr id="10" name="Imagen 9" descr="https://upload.wikimedia.org/wikipedia/en/thumb/b/ba/Flag_of_Germany.svg/23px-Flag_of_Germany.svg.png">
          <a:extLst>
            <a:ext uri="{FF2B5EF4-FFF2-40B4-BE49-F238E27FC236}">
              <a16:creationId xmlns:a16="http://schemas.microsoft.com/office/drawing/2014/main" id="{64676923-0ABF-47D7-B6DA-BE533D036E0A}"/>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0" y="6400800"/>
          <a:ext cx="220980" cy="1371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39</xdr:row>
      <xdr:rowOff>0</xdr:rowOff>
    </xdr:from>
    <xdr:ext cx="220980" cy="114300"/>
    <xdr:pic>
      <xdr:nvPicPr>
        <xdr:cNvPr id="11" name="Imagen 10" descr="https://upload.wikimedia.org/wikipedia/commons/thumb/c/c1/Flag_of_Hungary.svg/23px-Flag_of_Hungary.svg.png">
          <a:extLst>
            <a:ext uri="{FF2B5EF4-FFF2-40B4-BE49-F238E27FC236}">
              <a16:creationId xmlns:a16="http://schemas.microsoft.com/office/drawing/2014/main" id="{E5C8138B-FAD0-440D-9071-433C70C11EBE}"/>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0" y="7132320"/>
          <a:ext cx="220980" cy="1143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41</xdr:row>
      <xdr:rowOff>0</xdr:rowOff>
    </xdr:from>
    <xdr:ext cx="220980" cy="144780"/>
    <xdr:pic>
      <xdr:nvPicPr>
        <xdr:cNvPr id="12" name="Imagen 11" descr="https://upload.wikimedia.org/wikipedia/commons/thumb/9/9f/Flag_of_Indonesia.svg/23px-Flag_of_Indonesia.svg.png">
          <a:extLst>
            <a:ext uri="{FF2B5EF4-FFF2-40B4-BE49-F238E27FC236}">
              <a16:creationId xmlns:a16="http://schemas.microsoft.com/office/drawing/2014/main" id="{08ACA5D2-D41A-4F40-AFD7-62C66875DCA6}"/>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0" y="7498080"/>
          <a:ext cx="220980" cy="1447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45</xdr:row>
      <xdr:rowOff>0</xdr:rowOff>
    </xdr:from>
    <xdr:ext cx="220980" cy="114300"/>
    <xdr:pic>
      <xdr:nvPicPr>
        <xdr:cNvPr id="13" name="Imagen 12" descr="https://upload.wikimedia.org/wikipedia/commons/thumb/4/45/Flag_of_Ireland.svg/23px-Flag_of_Ireland.svg.png">
          <a:extLst>
            <a:ext uri="{FF2B5EF4-FFF2-40B4-BE49-F238E27FC236}">
              <a16:creationId xmlns:a16="http://schemas.microsoft.com/office/drawing/2014/main" id="{AEEEBA69-03CD-4D22-BC6B-43C34CB968E3}"/>
            </a:ext>
          </a:extLst>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0" y="8229600"/>
          <a:ext cx="220980" cy="1143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47</xdr:row>
      <xdr:rowOff>0</xdr:rowOff>
    </xdr:from>
    <xdr:ext cx="220980" cy="144780"/>
    <xdr:pic>
      <xdr:nvPicPr>
        <xdr:cNvPr id="14" name="Imagen 13" descr="https://upload.wikimedia.org/wikipedia/en/thumb/0/03/Flag_of_Italy.svg/23px-Flag_of_Italy.svg.png">
          <a:extLst>
            <a:ext uri="{FF2B5EF4-FFF2-40B4-BE49-F238E27FC236}">
              <a16:creationId xmlns:a16="http://schemas.microsoft.com/office/drawing/2014/main" id="{74C8FBC9-A705-4948-9A3C-A0FC1C5EF357}"/>
            </a:ext>
          </a:extLst>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0" y="8595360"/>
          <a:ext cx="220980" cy="1447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51</xdr:row>
      <xdr:rowOff>0</xdr:rowOff>
    </xdr:from>
    <xdr:ext cx="220980" cy="114300"/>
    <xdr:pic>
      <xdr:nvPicPr>
        <xdr:cNvPr id="15" name="Imagen 14" descr="https://upload.wikimedia.org/wikipedia/commons/thumb/a/aa/Flag_of_Kuwait.svg/23px-Flag_of_Kuwait.svg.png">
          <a:extLst>
            <a:ext uri="{FF2B5EF4-FFF2-40B4-BE49-F238E27FC236}">
              <a16:creationId xmlns:a16="http://schemas.microsoft.com/office/drawing/2014/main" id="{8AA19CE9-78F9-4A88-AFE0-14E5A5F1B9EA}"/>
            </a:ext>
          </a:extLst>
        </xdr:cNvPr>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0" y="9326880"/>
          <a:ext cx="220980" cy="1143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57</xdr:row>
      <xdr:rowOff>0</xdr:rowOff>
    </xdr:from>
    <xdr:ext cx="220980" cy="114300"/>
    <xdr:pic>
      <xdr:nvPicPr>
        <xdr:cNvPr id="16" name="Imagen 15" descr="https://upload.wikimedia.org/wikipedia/commons/thumb/8/84/Flag_of_Latvia.svg/23px-Flag_of_Latvia.svg.png">
          <a:extLst>
            <a:ext uri="{FF2B5EF4-FFF2-40B4-BE49-F238E27FC236}">
              <a16:creationId xmlns:a16="http://schemas.microsoft.com/office/drawing/2014/main" id="{6AD76456-A1CE-4C75-BCD8-1DE7DE27F308}"/>
            </a:ext>
          </a:extLst>
        </xdr:cNvPr>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0" y="10424160"/>
          <a:ext cx="220980" cy="1143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59</xdr:row>
      <xdr:rowOff>0</xdr:rowOff>
    </xdr:from>
    <xdr:ext cx="220980" cy="144780"/>
    <xdr:pic>
      <xdr:nvPicPr>
        <xdr:cNvPr id="17" name="Imagen 16" descr="https://upload.wikimedia.org/wikipedia/commons/thumb/0/0f/Flag_of_Maldives.svg/23px-Flag_of_Maldives.svg.png">
          <a:extLst>
            <a:ext uri="{FF2B5EF4-FFF2-40B4-BE49-F238E27FC236}">
              <a16:creationId xmlns:a16="http://schemas.microsoft.com/office/drawing/2014/main" id="{14031AFA-18A8-41C1-9F0A-F6084195102C}"/>
            </a:ext>
          </a:extLst>
        </xdr:cNvPr>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0" y="10789920"/>
          <a:ext cx="220980" cy="1447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61</xdr:row>
      <xdr:rowOff>0</xdr:rowOff>
    </xdr:from>
    <xdr:ext cx="182880" cy="144780"/>
    <xdr:pic>
      <xdr:nvPicPr>
        <xdr:cNvPr id="18" name="Imagen 17" descr="https://upload.wikimedia.org/wikipedia/commons/thumb/e/ea/Flag_of_Monaco.svg/19px-Flag_of_Monaco.svg.png">
          <a:extLst>
            <a:ext uri="{FF2B5EF4-FFF2-40B4-BE49-F238E27FC236}">
              <a16:creationId xmlns:a16="http://schemas.microsoft.com/office/drawing/2014/main" id="{48D57FD2-AC21-4B9E-A1E4-7207A8D38AA4}"/>
            </a:ext>
          </a:extLst>
        </xdr:cNvPr>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0" y="11155680"/>
          <a:ext cx="182880" cy="1447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63</xdr:row>
      <xdr:rowOff>0</xdr:rowOff>
    </xdr:from>
    <xdr:ext cx="220980" cy="114300"/>
    <xdr:pic>
      <xdr:nvPicPr>
        <xdr:cNvPr id="19" name="Imagen 18" descr="https://upload.wikimedia.org/wikipedia/commons/thumb/3/3e/Flag_of_New_Zealand.svg/23px-Flag_of_New_Zealand.svg.png">
          <a:extLst>
            <a:ext uri="{FF2B5EF4-FFF2-40B4-BE49-F238E27FC236}">
              <a16:creationId xmlns:a16="http://schemas.microsoft.com/office/drawing/2014/main" id="{04E70AD3-A61A-41BA-B0A4-E88E88F12A90}"/>
            </a:ext>
          </a:extLst>
        </xdr:cNvPr>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0" y="11521440"/>
          <a:ext cx="220980" cy="1143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65</xdr:row>
      <xdr:rowOff>0</xdr:rowOff>
    </xdr:from>
    <xdr:ext cx="220980" cy="144780"/>
    <xdr:pic>
      <xdr:nvPicPr>
        <xdr:cNvPr id="20" name="Imagen 19" descr="https://upload.wikimedia.org/wikipedia/commons/thumb/4/4a/Flag_of_Lesotho.svg/23px-Flag_of_Lesotho.svg.png">
          <a:extLst>
            <a:ext uri="{FF2B5EF4-FFF2-40B4-BE49-F238E27FC236}">
              <a16:creationId xmlns:a16="http://schemas.microsoft.com/office/drawing/2014/main" id="{434AC0DC-986A-4B4D-A9C4-94512675A754}"/>
            </a:ext>
          </a:extLst>
        </xdr:cNvPr>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0" y="11887200"/>
          <a:ext cx="220980" cy="1447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67</xdr:row>
      <xdr:rowOff>0</xdr:rowOff>
    </xdr:from>
    <xdr:ext cx="220980" cy="114300"/>
    <xdr:pic>
      <xdr:nvPicPr>
        <xdr:cNvPr id="21" name="Imagen 20" descr="https://upload.wikimedia.org/wikipedia/commons/thumb/9/99/Flag_of_the_Philippines.svg/23px-Flag_of_the_Philippines.svg.png">
          <a:extLst>
            <a:ext uri="{FF2B5EF4-FFF2-40B4-BE49-F238E27FC236}">
              <a16:creationId xmlns:a16="http://schemas.microsoft.com/office/drawing/2014/main" id="{A00A4203-0581-486E-807B-66C66260A1A6}"/>
            </a:ext>
          </a:extLst>
        </xdr:cNvPr>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0" y="12252960"/>
          <a:ext cx="220980" cy="1143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71</xdr:row>
      <xdr:rowOff>0</xdr:rowOff>
    </xdr:from>
    <xdr:ext cx="220980" cy="137160"/>
    <xdr:pic>
      <xdr:nvPicPr>
        <xdr:cNvPr id="22" name="Imagen 21" descr="https://upload.wikimedia.org/wikipedia/en/thumb/1/12/Flag_of_Poland.svg/23px-Flag_of_Poland.svg.png">
          <a:extLst>
            <a:ext uri="{FF2B5EF4-FFF2-40B4-BE49-F238E27FC236}">
              <a16:creationId xmlns:a16="http://schemas.microsoft.com/office/drawing/2014/main" id="{8B18BE00-C47A-47D9-A124-0C77157EACA7}"/>
            </a:ext>
          </a:extLst>
        </xdr:cNvPr>
        <xdr:cNvPicPr>
          <a:picLocks noChangeAspect="1" noChangeArrowheads="1"/>
        </xdr:cNvPicPr>
      </xdr:nvPicPr>
      <xdr:blipFill>
        <a:blip xmlns:r="http://schemas.openxmlformats.org/officeDocument/2006/relationships" r:embed="rId21">
          <a:extLst>
            <a:ext uri="{28A0092B-C50C-407E-A947-70E740481C1C}">
              <a14:useLocalDpi xmlns:a14="http://schemas.microsoft.com/office/drawing/2010/main" val="0"/>
            </a:ext>
          </a:extLst>
        </a:blip>
        <a:srcRect/>
        <a:stretch>
          <a:fillRect/>
        </a:stretch>
      </xdr:blipFill>
      <xdr:spPr bwMode="auto">
        <a:xfrm>
          <a:off x="0" y="12984480"/>
          <a:ext cx="220980" cy="1371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75</xdr:row>
      <xdr:rowOff>0</xdr:rowOff>
    </xdr:from>
    <xdr:ext cx="220980" cy="83820"/>
    <xdr:pic>
      <xdr:nvPicPr>
        <xdr:cNvPr id="23" name="Imagen 22" descr="https://upload.wikimedia.org/wikipedia/commons/thumb/6/65/Flag_of_Qatar.svg/23px-Flag_of_Qatar.svg.png">
          <a:extLst>
            <a:ext uri="{FF2B5EF4-FFF2-40B4-BE49-F238E27FC236}">
              <a16:creationId xmlns:a16="http://schemas.microsoft.com/office/drawing/2014/main" id="{B093C0B5-5A03-46A2-ABD3-2E41BBD39108}"/>
            </a:ext>
          </a:extLst>
        </xdr:cNvPr>
        <xdr:cNvPicPr>
          <a:picLocks noChangeAspect="1" noChangeArrowheads="1"/>
        </xdr:cNvPicPr>
      </xdr:nvPicPr>
      <xdr:blipFill>
        <a:blip xmlns:r="http://schemas.openxmlformats.org/officeDocument/2006/relationships" r:embed="rId22">
          <a:extLst>
            <a:ext uri="{28A0092B-C50C-407E-A947-70E740481C1C}">
              <a14:useLocalDpi xmlns:a14="http://schemas.microsoft.com/office/drawing/2010/main" val="0"/>
            </a:ext>
          </a:extLst>
        </a:blip>
        <a:srcRect/>
        <a:stretch>
          <a:fillRect/>
        </a:stretch>
      </xdr:blipFill>
      <xdr:spPr bwMode="auto">
        <a:xfrm>
          <a:off x="0" y="13716000"/>
          <a:ext cx="220980" cy="838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79</xdr:row>
      <xdr:rowOff>0</xdr:rowOff>
    </xdr:from>
    <xdr:ext cx="220980" cy="144780"/>
    <xdr:pic>
      <xdr:nvPicPr>
        <xdr:cNvPr id="24" name="Imagen 23" descr="https://upload.wikimedia.org/wikipedia/commons/thumb/7/73/Flag_of_Romania.svg/23px-Flag_of_Romania.svg.png">
          <a:extLst>
            <a:ext uri="{FF2B5EF4-FFF2-40B4-BE49-F238E27FC236}">
              <a16:creationId xmlns:a16="http://schemas.microsoft.com/office/drawing/2014/main" id="{9B62C69F-E539-42CB-B6F5-FEABA2A687B1}"/>
            </a:ext>
          </a:extLst>
        </xdr:cNvPr>
        <xdr:cNvPicPr>
          <a:picLocks noChangeAspect="1" noChangeArrowheads="1"/>
        </xdr:cNvPicPr>
      </xdr:nvPicPr>
      <xdr:blipFill>
        <a:blip xmlns:r="http://schemas.openxmlformats.org/officeDocument/2006/relationships" r:embed="rId23">
          <a:extLst>
            <a:ext uri="{28A0092B-C50C-407E-A947-70E740481C1C}">
              <a14:useLocalDpi xmlns:a14="http://schemas.microsoft.com/office/drawing/2010/main" val="0"/>
            </a:ext>
          </a:extLst>
        </a:blip>
        <a:srcRect/>
        <a:stretch>
          <a:fillRect/>
        </a:stretch>
      </xdr:blipFill>
      <xdr:spPr bwMode="auto">
        <a:xfrm>
          <a:off x="0" y="14447520"/>
          <a:ext cx="220980" cy="1447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83</xdr:row>
      <xdr:rowOff>0</xdr:rowOff>
    </xdr:from>
    <xdr:ext cx="220980" cy="144780"/>
    <xdr:pic>
      <xdr:nvPicPr>
        <xdr:cNvPr id="25" name="Imagen 24" descr="https://upload.wikimedia.org/wikipedia/en/thumb/f/f3/Flag_of_Russia.svg/23px-Flag_of_Russia.svg.png">
          <a:extLst>
            <a:ext uri="{FF2B5EF4-FFF2-40B4-BE49-F238E27FC236}">
              <a16:creationId xmlns:a16="http://schemas.microsoft.com/office/drawing/2014/main" id="{EF8B85AE-763B-4267-B0B7-48BC35FFCBBB}"/>
            </a:ext>
          </a:extLst>
        </xdr:cNvPr>
        <xdr:cNvPicPr>
          <a:picLocks noChangeAspect="1" noChangeArrowheads="1"/>
        </xdr:cNvPicPr>
      </xdr:nvPicPr>
      <xdr:blipFill>
        <a:blip xmlns:r="http://schemas.openxmlformats.org/officeDocument/2006/relationships" r:embed="rId24">
          <a:extLst>
            <a:ext uri="{28A0092B-C50C-407E-A947-70E740481C1C}">
              <a14:useLocalDpi xmlns:a14="http://schemas.microsoft.com/office/drawing/2010/main" val="0"/>
            </a:ext>
          </a:extLst>
        </a:blip>
        <a:srcRect/>
        <a:stretch>
          <a:fillRect/>
        </a:stretch>
      </xdr:blipFill>
      <xdr:spPr bwMode="auto">
        <a:xfrm>
          <a:off x="0" y="15179040"/>
          <a:ext cx="220980" cy="1447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90</xdr:row>
      <xdr:rowOff>0</xdr:rowOff>
    </xdr:from>
    <xdr:ext cx="190500" cy="144780"/>
    <xdr:pic>
      <xdr:nvPicPr>
        <xdr:cNvPr id="26" name="Imagen 25" descr="https://upload.wikimedia.org/wikipedia/commons/thumb/b/b1/Flag_of_San_Marino.svg/20px-Flag_of_San_Marino.svg.png">
          <a:extLst>
            <a:ext uri="{FF2B5EF4-FFF2-40B4-BE49-F238E27FC236}">
              <a16:creationId xmlns:a16="http://schemas.microsoft.com/office/drawing/2014/main" id="{C63FCEBE-7EFC-4AF5-A8CB-430B106FB2BB}"/>
            </a:ext>
          </a:extLst>
        </xdr:cNvPr>
        <xdr:cNvPicPr>
          <a:picLocks noChangeAspect="1" noChangeArrowheads="1"/>
        </xdr:cNvPicPr>
      </xdr:nvPicPr>
      <xdr:blipFill>
        <a:blip xmlns:r="http://schemas.openxmlformats.org/officeDocument/2006/relationships" r:embed="rId25">
          <a:extLst>
            <a:ext uri="{28A0092B-C50C-407E-A947-70E740481C1C}">
              <a14:useLocalDpi xmlns:a14="http://schemas.microsoft.com/office/drawing/2010/main" val="0"/>
            </a:ext>
          </a:extLst>
        </a:blip>
        <a:srcRect/>
        <a:stretch>
          <a:fillRect/>
        </a:stretch>
      </xdr:blipFill>
      <xdr:spPr bwMode="auto">
        <a:xfrm>
          <a:off x="0" y="16459200"/>
          <a:ext cx="190500" cy="1447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92</xdr:row>
      <xdr:rowOff>0</xdr:rowOff>
    </xdr:from>
    <xdr:ext cx="220980" cy="144780"/>
    <xdr:pic>
      <xdr:nvPicPr>
        <xdr:cNvPr id="27" name="Imagen 26" descr="https://upload.wikimedia.org/wikipedia/commons/thumb/0/0d/Flag_of_Saudi_Arabia.svg/23px-Flag_of_Saudi_Arabia.svg.png">
          <a:extLst>
            <a:ext uri="{FF2B5EF4-FFF2-40B4-BE49-F238E27FC236}">
              <a16:creationId xmlns:a16="http://schemas.microsoft.com/office/drawing/2014/main" id="{FA62F00C-DD5F-46ED-97D1-4175241846D3}"/>
            </a:ext>
          </a:extLst>
        </xdr:cNvPr>
        <xdr:cNvPicPr>
          <a:picLocks noChangeAspect="1" noChangeArrowheads="1"/>
        </xdr:cNvPicPr>
      </xdr:nvPicPr>
      <xdr:blipFill>
        <a:blip xmlns:r="http://schemas.openxmlformats.org/officeDocument/2006/relationships" r:embed="rId26">
          <a:extLst>
            <a:ext uri="{28A0092B-C50C-407E-A947-70E740481C1C}">
              <a14:useLocalDpi xmlns:a14="http://schemas.microsoft.com/office/drawing/2010/main" val="0"/>
            </a:ext>
          </a:extLst>
        </a:blip>
        <a:srcRect/>
        <a:stretch>
          <a:fillRect/>
        </a:stretch>
      </xdr:blipFill>
      <xdr:spPr bwMode="auto">
        <a:xfrm>
          <a:off x="0" y="16824960"/>
          <a:ext cx="220980" cy="1447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96</xdr:row>
      <xdr:rowOff>0</xdr:rowOff>
    </xdr:from>
    <xdr:ext cx="220980" cy="144780"/>
    <xdr:pic>
      <xdr:nvPicPr>
        <xdr:cNvPr id="28" name="Imagen 27" descr="https://upload.wikimedia.org/wikipedia/commons/thumb/a/af/Flag_of_South_Africa.svg/23px-Flag_of_South_Africa.svg.png">
          <a:extLst>
            <a:ext uri="{FF2B5EF4-FFF2-40B4-BE49-F238E27FC236}">
              <a16:creationId xmlns:a16="http://schemas.microsoft.com/office/drawing/2014/main" id="{2360B09D-6E35-417F-961F-7EAB660D7098}"/>
            </a:ext>
          </a:extLst>
        </xdr:cNvPr>
        <xdr:cNvPicPr>
          <a:picLocks noChangeAspect="1" noChangeArrowheads="1"/>
        </xdr:cNvPicPr>
      </xdr:nvPicPr>
      <xdr:blipFill>
        <a:blip xmlns:r="http://schemas.openxmlformats.org/officeDocument/2006/relationships" r:embed="rId27">
          <a:extLst>
            <a:ext uri="{28A0092B-C50C-407E-A947-70E740481C1C}">
              <a14:useLocalDpi xmlns:a14="http://schemas.microsoft.com/office/drawing/2010/main" val="0"/>
            </a:ext>
          </a:extLst>
        </a:blip>
        <a:srcRect/>
        <a:stretch>
          <a:fillRect/>
        </a:stretch>
      </xdr:blipFill>
      <xdr:spPr bwMode="auto">
        <a:xfrm>
          <a:off x="0" y="17556480"/>
          <a:ext cx="220980" cy="1447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98</xdr:row>
      <xdr:rowOff>0</xdr:rowOff>
    </xdr:from>
    <xdr:ext cx="220980" cy="144780"/>
    <xdr:pic>
      <xdr:nvPicPr>
        <xdr:cNvPr id="29" name="Imagen 28" descr="https://upload.wikimedia.org/wikipedia/commons/thumb/0/09/Flag_of_South_Korea.svg/23px-Flag_of_South_Korea.svg.png">
          <a:extLst>
            <a:ext uri="{FF2B5EF4-FFF2-40B4-BE49-F238E27FC236}">
              <a16:creationId xmlns:a16="http://schemas.microsoft.com/office/drawing/2014/main" id="{AEB4E938-2A0E-4463-B7EF-0956ECEDEE54}"/>
            </a:ext>
          </a:extLst>
        </xdr:cNvPr>
        <xdr:cNvPicPr>
          <a:picLocks noChangeAspect="1" noChangeArrowheads="1"/>
        </xdr:cNvPicPr>
      </xdr:nvPicPr>
      <xdr:blipFill>
        <a:blip xmlns:r="http://schemas.openxmlformats.org/officeDocument/2006/relationships" r:embed="rId28">
          <a:extLst>
            <a:ext uri="{28A0092B-C50C-407E-A947-70E740481C1C}">
              <a14:useLocalDpi xmlns:a14="http://schemas.microsoft.com/office/drawing/2010/main" val="0"/>
            </a:ext>
          </a:extLst>
        </a:blip>
        <a:srcRect/>
        <a:stretch>
          <a:fillRect/>
        </a:stretch>
      </xdr:blipFill>
      <xdr:spPr bwMode="auto">
        <a:xfrm>
          <a:off x="0" y="17922240"/>
          <a:ext cx="220980" cy="1447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104</xdr:row>
      <xdr:rowOff>0</xdr:rowOff>
    </xdr:from>
    <xdr:ext cx="220980" cy="144780"/>
    <xdr:pic>
      <xdr:nvPicPr>
        <xdr:cNvPr id="30" name="Imagen 29" descr="https://upload.wikimedia.org/wikipedia/en/thumb/9/9a/Flag_of_Spain.svg/23px-Flag_of_Spain.svg.png">
          <a:extLst>
            <a:ext uri="{FF2B5EF4-FFF2-40B4-BE49-F238E27FC236}">
              <a16:creationId xmlns:a16="http://schemas.microsoft.com/office/drawing/2014/main" id="{9FA9C6AC-4892-452A-ADD3-62B237F5DA7B}"/>
            </a:ext>
          </a:extLst>
        </xdr:cNvPr>
        <xdr:cNvPicPr>
          <a:picLocks noChangeAspect="1" noChangeArrowheads="1"/>
        </xdr:cNvPicPr>
      </xdr:nvPicPr>
      <xdr:blipFill>
        <a:blip xmlns:r="http://schemas.openxmlformats.org/officeDocument/2006/relationships" r:embed="rId29">
          <a:extLst>
            <a:ext uri="{28A0092B-C50C-407E-A947-70E740481C1C}">
              <a14:useLocalDpi xmlns:a14="http://schemas.microsoft.com/office/drawing/2010/main" val="0"/>
            </a:ext>
          </a:extLst>
        </a:blip>
        <a:srcRect/>
        <a:stretch>
          <a:fillRect/>
        </a:stretch>
      </xdr:blipFill>
      <xdr:spPr bwMode="auto">
        <a:xfrm>
          <a:off x="0" y="19019520"/>
          <a:ext cx="220980" cy="1447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108</xdr:row>
      <xdr:rowOff>0</xdr:rowOff>
    </xdr:from>
    <xdr:ext cx="220980" cy="137160"/>
    <xdr:pic>
      <xdr:nvPicPr>
        <xdr:cNvPr id="31" name="Imagen 30" descr="https://upload.wikimedia.org/wikipedia/en/thumb/4/4c/Flag_of_Sweden.svg/23px-Flag_of_Sweden.svg.png">
          <a:extLst>
            <a:ext uri="{FF2B5EF4-FFF2-40B4-BE49-F238E27FC236}">
              <a16:creationId xmlns:a16="http://schemas.microsoft.com/office/drawing/2014/main" id="{91230437-61F9-4716-A5AE-D2292BC5EC11}"/>
            </a:ext>
          </a:extLst>
        </xdr:cNvPr>
        <xdr:cNvPicPr>
          <a:picLocks noChangeAspect="1" noChangeArrowheads="1"/>
        </xdr:cNvPicPr>
      </xdr:nvPicPr>
      <xdr:blipFill>
        <a:blip xmlns:r="http://schemas.openxmlformats.org/officeDocument/2006/relationships" r:embed="rId30">
          <a:extLst>
            <a:ext uri="{28A0092B-C50C-407E-A947-70E740481C1C}">
              <a14:useLocalDpi xmlns:a14="http://schemas.microsoft.com/office/drawing/2010/main" val="0"/>
            </a:ext>
          </a:extLst>
        </a:blip>
        <a:srcRect/>
        <a:stretch>
          <a:fillRect/>
        </a:stretch>
      </xdr:blipFill>
      <xdr:spPr bwMode="auto">
        <a:xfrm>
          <a:off x="0" y="19751040"/>
          <a:ext cx="220980" cy="13716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110</xdr:row>
      <xdr:rowOff>0</xdr:rowOff>
    </xdr:from>
    <xdr:ext cx="152400" cy="152400"/>
    <xdr:pic>
      <xdr:nvPicPr>
        <xdr:cNvPr id="32" name="Imagen 31" descr="https://upload.wikimedia.org/wikipedia/commons/thumb/f/f3/Flag_of_Switzerland.svg/16px-Flag_of_Switzerland.svg.png">
          <a:extLst>
            <a:ext uri="{FF2B5EF4-FFF2-40B4-BE49-F238E27FC236}">
              <a16:creationId xmlns:a16="http://schemas.microsoft.com/office/drawing/2014/main" id="{13692289-793A-49E8-A8D9-82D650229AB6}"/>
            </a:ext>
          </a:extLst>
        </xdr:cNvPr>
        <xdr:cNvPicPr>
          <a:picLocks noChangeAspect="1" noChangeArrowheads="1"/>
        </xdr:cNvPicPr>
      </xdr:nvPicPr>
      <xdr:blipFill>
        <a:blip xmlns:r="http://schemas.openxmlformats.org/officeDocument/2006/relationships" r:embed="rId31">
          <a:extLst>
            <a:ext uri="{28A0092B-C50C-407E-A947-70E740481C1C}">
              <a14:useLocalDpi xmlns:a14="http://schemas.microsoft.com/office/drawing/2010/main" val="0"/>
            </a:ext>
          </a:extLst>
        </a:blip>
        <a:srcRect/>
        <a:stretch>
          <a:fillRect/>
        </a:stretch>
      </xdr:blipFill>
      <xdr:spPr bwMode="auto">
        <a:xfrm>
          <a:off x="0" y="2011680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117</xdr:row>
      <xdr:rowOff>0</xdr:rowOff>
    </xdr:from>
    <xdr:ext cx="220980" cy="114300"/>
    <xdr:pic>
      <xdr:nvPicPr>
        <xdr:cNvPr id="33" name="Imagen 32" descr="https://upload.wikimedia.org/wikipedia/commons/thumb/c/cb/Flag_of_the_United_Arab_Emirates.svg/23px-Flag_of_the_United_Arab_Emirates.svg.png">
          <a:extLst>
            <a:ext uri="{FF2B5EF4-FFF2-40B4-BE49-F238E27FC236}">
              <a16:creationId xmlns:a16="http://schemas.microsoft.com/office/drawing/2014/main" id="{4F853A43-0B10-407A-91C0-99D8C29FB9A4}"/>
            </a:ext>
          </a:extLst>
        </xdr:cNvPr>
        <xdr:cNvPicPr>
          <a:picLocks noChangeAspect="1" noChangeArrowheads="1"/>
        </xdr:cNvPicPr>
      </xdr:nvPicPr>
      <xdr:blipFill>
        <a:blip xmlns:r="http://schemas.openxmlformats.org/officeDocument/2006/relationships" r:embed="rId32">
          <a:extLst>
            <a:ext uri="{28A0092B-C50C-407E-A947-70E740481C1C}">
              <a14:useLocalDpi xmlns:a14="http://schemas.microsoft.com/office/drawing/2010/main" val="0"/>
            </a:ext>
          </a:extLst>
        </a:blip>
        <a:srcRect/>
        <a:stretch>
          <a:fillRect/>
        </a:stretch>
      </xdr:blipFill>
      <xdr:spPr bwMode="auto">
        <a:xfrm>
          <a:off x="0" y="21396960"/>
          <a:ext cx="220980" cy="1143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119</xdr:row>
      <xdr:rowOff>0</xdr:rowOff>
    </xdr:from>
    <xdr:ext cx="220980" cy="114300"/>
    <xdr:pic>
      <xdr:nvPicPr>
        <xdr:cNvPr id="34" name="Imagen 33" descr="https://upload.wikimedia.org/wikipedia/en/thumb/a/ae/Flag_of_the_United_Kingdom.svg/23px-Flag_of_the_United_Kingdom.svg.png">
          <a:extLst>
            <a:ext uri="{FF2B5EF4-FFF2-40B4-BE49-F238E27FC236}">
              <a16:creationId xmlns:a16="http://schemas.microsoft.com/office/drawing/2014/main" id="{DDFD7237-F7BA-4341-AB90-695E7D8B4010}"/>
            </a:ext>
          </a:extLst>
        </xdr:cNvPr>
        <xdr:cNvPicPr>
          <a:picLocks noChangeAspect="1" noChangeArrowheads="1"/>
        </xdr:cNvPicPr>
      </xdr:nvPicPr>
      <xdr:blipFill>
        <a:blip xmlns:r="http://schemas.openxmlformats.org/officeDocument/2006/relationships" r:embed="rId33">
          <a:extLst>
            <a:ext uri="{28A0092B-C50C-407E-A947-70E740481C1C}">
              <a14:useLocalDpi xmlns:a14="http://schemas.microsoft.com/office/drawing/2010/main" val="0"/>
            </a:ext>
          </a:extLst>
        </a:blip>
        <a:srcRect/>
        <a:stretch>
          <a:fillRect/>
        </a:stretch>
      </xdr:blipFill>
      <xdr:spPr bwMode="auto">
        <a:xfrm>
          <a:off x="0" y="21762720"/>
          <a:ext cx="220980" cy="1143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125</xdr:row>
      <xdr:rowOff>0</xdr:rowOff>
    </xdr:from>
    <xdr:ext cx="220980" cy="114300"/>
    <xdr:pic>
      <xdr:nvPicPr>
        <xdr:cNvPr id="35" name="Imagen 34" descr="https://upload.wikimedia.org/wikipedia/en/thumb/a/a4/Flag_of_the_United_States.svg/23px-Flag_of_the_United_States.svg.png">
          <a:extLst>
            <a:ext uri="{FF2B5EF4-FFF2-40B4-BE49-F238E27FC236}">
              <a16:creationId xmlns:a16="http://schemas.microsoft.com/office/drawing/2014/main" id="{1AB434E6-7A2B-44DD-9D6A-90EADB88B5DC}"/>
            </a:ext>
          </a:extLst>
        </xdr:cNvPr>
        <xdr:cNvPicPr>
          <a:picLocks noChangeAspect="1" noChangeArrowheads="1"/>
        </xdr:cNvPicPr>
      </xdr:nvPicPr>
      <xdr:blipFill>
        <a:blip xmlns:r="http://schemas.openxmlformats.org/officeDocument/2006/relationships" r:embed="rId34">
          <a:extLst>
            <a:ext uri="{28A0092B-C50C-407E-A947-70E740481C1C}">
              <a14:useLocalDpi xmlns:a14="http://schemas.microsoft.com/office/drawing/2010/main" val="0"/>
            </a:ext>
          </a:extLst>
        </a:blip>
        <a:srcRect/>
        <a:stretch>
          <a:fillRect/>
        </a:stretch>
      </xdr:blipFill>
      <xdr:spPr bwMode="auto">
        <a:xfrm>
          <a:off x="0" y="22860000"/>
          <a:ext cx="220980" cy="1143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0</xdr:colOff>
      <xdr:row>138</xdr:row>
      <xdr:rowOff>0</xdr:rowOff>
    </xdr:from>
    <xdr:ext cx="220980" cy="144780"/>
    <xdr:pic>
      <xdr:nvPicPr>
        <xdr:cNvPr id="36" name="Imagen 35" descr="https://upload.wikimedia.org/wikipedia/commons/thumb/f/fe/Flag_of_Uruguay.svg/23px-Flag_of_Uruguay.svg.png">
          <a:extLst>
            <a:ext uri="{FF2B5EF4-FFF2-40B4-BE49-F238E27FC236}">
              <a16:creationId xmlns:a16="http://schemas.microsoft.com/office/drawing/2014/main" id="{B294A7C8-34D2-4E4D-A554-23D76CB12B81}"/>
            </a:ext>
          </a:extLst>
        </xdr:cNvPr>
        <xdr:cNvPicPr>
          <a:picLocks noChangeAspect="1" noChangeArrowheads="1"/>
        </xdr:cNvPicPr>
      </xdr:nvPicPr>
      <xdr:blipFill>
        <a:blip xmlns:r="http://schemas.openxmlformats.org/officeDocument/2006/relationships" r:embed="rId35">
          <a:extLst>
            <a:ext uri="{28A0092B-C50C-407E-A947-70E740481C1C}">
              <a14:useLocalDpi xmlns:a14="http://schemas.microsoft.com/office/drawing/2010/main" val="0"/>
            </a:ext>
          </a:extLst>
        </a:blip>
        <a:srcRect/>
        <a:stretch>
          <a:fillRect/>
        </a:stretch>
      </xdr:blipFill>
      <xdr:spPr bwMode="auto">
        <a:xfrm>
          <a:off x="0" y="25237440"/>
          <a:ext cx="220980" cy="1447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xdr:colOff>
          <xdr:row>3</xdr:row>
          <xdr:rowOff>142875</xdr:rowOff>
        </xdr:from>
        <xdr:to>
          <xdr:col>6</xdr:col>
          <xdr:colOff>457200</xdr:colOff>
          <xdr:row>43</xdr:row>
          <xdr:rowOff>38100</xdr:rowOff>
        </xdr:to>
        <xdr:sp macro="" textlink="">
          <xdr:nvSpPr>
            <xdr:cNvPr id="22529" name="Object 1" hidden="1">
              <a:extLst>
                <a:ext uri="{63B3BB69-23CF-44E3-9099-C40C66FF867C}">
                  <a14:compatExt spid="_x0000_s22529"/>
                </a:ext>
                <a:ext uri="{FF2B5EF4-FFF2-40B4-BE49-F238E27FC236}">
                  <a16:creationId xmlns:a16="http://schemas.microsoft.com/office/drawing/2014/main" id="{00000000-0008-0000-0F00-0000015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95250</xdr:colOff>
      <xdr:row>5</xdr:row>
      <xdr:rowOff>85725</xdr:rowOff>
    </xdr:from>
    <xdr:to>
      <xdr:col>9</xdr:col>
      <xdr:colOff>428625</xdr:colOff>
      <xdr:row>34</xdr:row>
      <xdr:rowOff>142875</xdr:rowOff>
    </xdr:to>
    <xdr:pic>
      <xdr:nvPicPr>
        <xdr:cNvPr id="2" name="Imagen 1" descr="All you need to know about Solar Radiation">
          <a:extLst>
            <a:ext uri="{FF2B5EF4-FFF2-40B4-BE49-F238E27FC236}">
              <a16:creationId xmlns:a16="http://schemas.microsoft.com/office/drawing/2014/main" id="{13B27F0D-AC0A-42EF-900C-570AB79AAA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038225"/>
          <a:ext cx="7486650" cy="5581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www.itwissen.info/en/868-MHz-frequency-band.html" TargetMode="Externa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6" Type="http://schemas.openxmlformats.org/officeDocument/2006/relationships/hyperlink" Target="https://en.wikipedia.org/wiki/List_of_5G_NR_networks" TargetMode="External"/><Relationship Id="rId21" Type="http://schemas.openxmlformats.org/officeDocument/2006/relationships/hyperlink" Target="https://en.wikipedia.org/wiki/List_of_5G_NR_networks" TargetMode="External"/><Relationship Id="rId42" Type="http://schemas.openxmlformats.org/officeDocument/2006/relationships/hyperlink" Target="https://en.wikipedia.org/wiki/Fixed_wireless_access" TargetMode="External"/><Relationship Id="rId47" Type="http://schemas.openxmlformats.org/officeDocument/2006/relationships/hyperlink" Target="https://en.wikipedia.org/wiki/5G_NR" TargetMode="External"/><Relationship Id="rId63" Type="http://schemas.openxmlformats.org/officeDocument/2006/relationships/hyperlink" Target="https://en.wikipedia.org/wiki/List_of_5G_NR_networks" TargetMode="External"/><Relationship Id="rId68" Type="http://schemas.openxmlformats.org/officeDocument/2006/relationships/hyperlink" Target="https://en.wikipedia.org/wiki/List_of_5G_NR_networks" TargetMode="External"/><Relationship Id="rId84" Type="http://schemas.openxmlformats.org/officeDocument/2006/relationships/hyperlink" Target="https://en.wikipedia.org/wiki/List_of_5G_NR_networks" TargetMode="External"/><Relationship Id="rId89" Type="http://schemas.openxmlformats.org/officeDocument/2006/relationships/hyperlink" Target="https://en.wikipedia.org/wiki/Fixed_wireless_access" TargetMode="External"/><Relationship Id="rId16" Type="http://schemas.openxmlformats.org/officeDocument/2006/relationships/hyperlink" Target="https://en.wikipedia.org/wiki/List_of_5G_NR_networks" TargetMode="External"/><Relationship Id="rId11" Type="http://schemas.openxmlformats.org/officeDocument/2006/relationships/hyperlink" Target="https://en.wikipedia.org/wiki/List_of_5G_NR_networks" TargetMode="External"/><Relationship Id="rId32" Type="http://schemas.openxmlformats.org/officeDocument/2006/relationships/hyperlink" Target="https://en.wikipedia.org/wiki/List_of_5G_NR_networks" TargetMode="External"/><Relationship Id="rId37" Type="http://schemas.openxmlformats.org/officeDocument/2006/relationships/hyperlink" Target="https://en.wikipedia.org/wiki/Fixed_wireless_access" TargetMode="External"/><Relationship Id="rId53" Type="http://schemas.openxmlformats.org/officeDocument/2006/relationships/hyperlink" Target="https://en.wikipedia.org/wiki/List_of_5G_NR_networks" TargetMode="External"/><Relationship Id="rId58" Type="http://schemas.openxmlformats.org/officeDocument/2006/relationships/hyperlink" Target="https://en.wikipedia.org/wiki/Wireless_broadband" TargetMode="External"/><Relationship Id="rId74" Type="http://schemas.openxmlformats.org/officeDocument/2006/relationships/hyperlink" Target="https://en.wikipedia.org/wiki/First_Responder_Network_Authority" TargetMode="External"/><Relationship Id="rId79" Type="http://schemas.openxmlformats.org/officeDocument/2006/relationships/hyperlink" Target="https://en.wikipedia.org/wiki/5G_NR" TargetMode="External"/><Relationship Id="rId102" Type="http://schemas.openxmlformats.org/officeDocument/2006/relationships/printerSettings" Target="../printerSettings/printerSettings10.bin"/><Relationship Id="rId5" Type="http://schemas.openxmlformats.org/officeDocument/2006/relationships/hyperlink" Target="https://en.wikipedia.org/wiki/List_of_5G_NR_networks" TargetMode="External"/><Relationship Id="rId90" Type="http://schemas.openxmlformats.org/officeDocument/2006/relationships/hyperlink" Target="https://en.wikipedia.org/wiki/Fixed_wireless_access" TargetMode="External"/><Relationship Id="rId95" Type="http://schemas.openxmlformats.org/officeDocument/2006/relationships/hyperlink" Target="https://en.wikipedia.org/wiki/List_of_5G_NR_networks" TargetMode="External"/><Relationship Id="rId22" Type="http://schemas.openxmlformats.org/officeDocument/2006/relationships/hyperlink" Target="https://en.wikipedia.org/wiki/Fixed_wireless_access" TargetMode="External"/><Relationship Id="rId27" Type="http://schemas.openxmlformats.org/officeDocument/2006/relationships/hyperlink" Target="https://en.wikipedia.org/wiki/Fixed_wireless_access" TargetMode="External"/><Relationship Id="rId43" Type="http://schemas.openxmlformats.org/officeDocument/2006/relationships/hyperlink" Target="https://en.wikipedia.org/wiki/List_of_5G_NR_networks" TargetMode="External"/><Relationship Id="rId48" Type="http://schemas.openxmlformats.org/officeDocument/2006/relationships/hyperlink" Target="https://en.wikipedia.org/wiki/Fixed_wireless_access" TargetMode="External"/><Relationship Id="rId64" Type="http://schemas.openxmlformats.org/officeDocument/2006/relationships/hyperlink" Target="https://en.wikipedia.org/wiki/Fixed_wireless_access" TargetMode="External"/><Relationship Id="rId69" Type="http://schemas.openxmlformats.org/officeDocument/2006/relationships/hyperlink" Target="https://en.wikipedia.org/wiki/List_of_5G_NR_networks" TargetMode="External"/><Relationship Id="rId80" Type="http://schemas.openxmlformats.org/officeDocument/2006/relationships/hyperlink" Target="https://en.wikipedia.org/wiki/Fixed_wireless_access" TargetMode="External"/><Relationship Id="rId85" Type="http://schemas.openxmlformats.org/officeDocument/2006/relationships/hyperlink" Target="https://en.wikipedia.org/wiki/List_of_5G_NR_networks" TargetMode="External"/><Relationship Id="rId12" Type="http://schemas.openxmlformats.org/officeDocument/2006/relationships/hyperlink" Target="https://en.wikipedia.org/wiki/Fixed_wireless_access" TargetMode="External"/><Relationship Id="rId17" Type="http://schemas.openxmlformats.org/officeDocument/2006/relationships/hyperlink" Target="https://en.wikipedia.org/wiki/List_of_5G_NR_networks" TargetMode="External"/><Relationship Id="rId25" Type="http://schemas.openxmlformats.org/officeDocument/2006/relationships/hyperlink" Target="https://en.wikipedia.org/wiki/List_of_5G_NR_networks" TargetMode="External"/><Relationship Id="rId33" Type="http://schemas.openxmlformats.org/officeDocument/2006/relationships/hyperlink" Target="https://en.wikipedia.org/wiki/List_of_5G_NR_networks" TargetMode="External"/><Relationship Id="rId38" Type="http://schemas.openxmlformats.org/officeDocument/2006/relationships/hyperlink" Target="https://en.wikipedia.org/wiki/Fixed_wireless_access" TargetMode="External"/><Relationship Id="rId46" Type="http://schemas.openxmlformats.org/officeDocument/2006/relationships/hyperlink" Target="https://en.wikipedia.org/wiki/List_of_5G_NR_networks" TargetMode="External"/><Relationship Id="rId59" Type="http://schemas.openxmlformats.org/officeDocument/2006/relationships/hyperlink" Target="https://en.wikipedia.org/wiki/Fixed_wireless_access" TargetMode="External"/><Relationship Id="rId67" Type="http://schemas.openxmlformats.org/officeDocument/2006/relationships/hyperlink" Target="https://en.wikipedia.org/wiki/List_of_5G_NR_networks" TargetMode="External"/><Relationship Id="rId20" Type="http://schemas.openxmlformats.org/officeDocument/2006/relationships/hyperlink" Target="https://en.wikipedia.org/wiki/List_of_5G_NR_networks" TargetMode="External"/><Relationship Id="rId41" Type="http://schemas.openxmlformats.org/officeDocument/2006/relationships/hyperlink" Target="https://en.wikipedia.org/wiki/List_of_5G_NR_networks" TargetMode="External"/><Relationship Id="rId54" Type="http://schemas.openxmlformats.org/officeDocument/2006/relationships/hyperlink" Target="https://en.wikipedia.org/wiki/Fixed_wireless_access" TargetMode="External"/><Relationship Id="rId62" Type="http://schemas.openxmlformats.org/officeDocument/2006/relationships/hyperlink" Target="https://en.wikipedia.org/wiki/5G_NR" TargetMode="External"/><Relationship Id="rId70" Type="http://schemas.openxmlformats.org/officeDocument/2006/relationships/hyperlink" Target="https://en.wikipedia.org/wiki/List_of_5G_NR_networks" TargetMode="External"/><Relationship Id="rId75" Type="http://schemas.openxmlformats.org/officeDocument/2006/relationships/hyperlink" Target="https://www.att.com/5g/consumer/5g-evolution" TargetMode="External"/><Relationship Id="rId83" Type="http://schemas.openxmlformats.org/officeDocument/2006/relationships/hyperlink" Target="https://en.wikipedia.org/wiki/Fixed_wireless_access" TargetMode="External"/><Relationship Id="rId88" Type="http://schemas.openxmlformats.org/officeDocument/2006/relationships/hyperlink" Target="https://en.wikipedia.org/wiki/Fixed_wireless_access" TargetMode="External"/><Relationship Id="rId91" Type="http://schemas.openxmlformats.org/officeDocument/2006/relationships/hyperlink" Target="https://en.wikipedia.org/wiki/Fixed_wireless_access" TargetMode="External"/><Relationship Id="rId96" Type="http://schemas.openxmlformats.org/officeDocument/2006/relationships/hyperlink" Target="https://www.att.com/5g/consumer/5g-evolution" TargetMode="External"/><Relationship Id="rId1" Type="http://schemas.openxmlformats.org/officeDocument/2006/relationships/hyperlink" Target="https://en.wikipedia.org/wiki/5G_NR" TargetMode="External"/><Relationship Id="rId6" Type="http://schemas.openxmlformats.org/officeDocument/2006/relationships/hyperlink" Target="https://en.wikipedia.org/wiki/List_of_5G_NR_networks" TargetMode="External"/><Relationship Id="rId15" Type="http://schemas.openxmlformats.org/officeDocument/2006/relationships/hyperlink" Target="https://en.wikipedia.org/wiki/List_of_5G_NR_networks" TargetMode="External"/><Relationship Id="rId23" Type="http://schemas.openxmlformats.org/officeDocument/2006/relationships/hyperlink" Target="https://en.wikipedia.org/wiki/List_of_5G_NR_networks" TargetMode="External"/><Relationship Id="rId28" Type="http://schemas.openxmlformats.org/officeDocument/2006/relationships/hyperlink" Target="https://en.wikipedia.org/wiki/List_of_5G_NR_networks" TargetMode="External"/><Relationship Id="rId36" Type="http://schemas.openxmlformats.org/officeDocument/2006/relationships/hyperlink" Target="https://en.wikipedia.org/wiki/List_of_5G_NR_networks" TargetMode="External"/><Relationship Id="rId49" Type="http://schemas.openxmlformats.org/officeDocument/2006/relationships/hyperlink" Target="https://en.wikipedia.org/wiki/Fixed_wireless_access" TargetMode="External"/><Relationship Id="rId57" Type="http://schemas.openxmlformats.org/officeDocument/2006/relationships/hyperlink" Target="https://en.wikipedia.org/wiki/List_of_5G_NR_networks" TargetMode="External"/><Relationship Id="rId10" Type="http://schemas.openxmlformats.org/officeDocument/2006/relationships/hyperlink" Target="https://en.wikipedia.org/wiki/List_of_5G_NR_networks" TargetMode="External"/><Relationship Id="rId31" Type="http://schemas.openxmlformats.org/officeDocument/2006/relationships/hyperlink" Target="https://en.wikipedia.org/wiki/List_of_5G_NR_networks" TargetMode="External"/><Relationship Id="rId44" Type="http://schemas.openxmlformats.org/officeDocument/2006/relationships/hyperlink" Target="https://en.wikipedia.org/wiki/Fixed_wireless_access" TargetMode="External"/><Relationship Id="rId52" Type="http://schemas.openxmlformats.org/officeDocument/2006/relationships/hyperlink" Target="https://en.wikipedia.org/wiki/Fixed_wireless_access" TargetMode="External"/><Relationship Id="rId60" Type="http://schemas.openxmlformats.org/officeDocument/2006/relationships/hyperlink" Target="https://en.wikipedia.org/wiki/5G_NR" TargetMode="External"/><Relationship Id="rId65" Type="http://schemas.openxmlformats.org/officeDocument/2006/relationships/hyperlink" Target="https://en.wikipedia.org/wiki/Net4Mobility" TargetMode="External"/><Relationship Id="rId73" Type="http://schemas.openxmlformats.org/officeDocument/2006/relationships/hyperlink" Target="https://en.wikipedia.org/wiki/Fixed_wireless_access" TargetMode="External"/><Relationship Id="rId78" Type="http://schemas.openxmlformats.org/officeDocument/2006/relationships/hyperlink" Target="https://en.wikipedia.org/wiki/Alaska" TargetMode="External"/><Relationship Id="rId81" Type="http://schemas.openxmlformats.org/officeDocument/2006/relationships/hyperlink" Target="https://en.wikipedia.org/wiki/Sprint_Corporation" TargetMode="External"/><Relationship Id="rId86" Type="http://schemas.openxmlformats.org/officeDocument/2006/relationships/hyperlink" Target="https://en.wikipedia.org/wiki/List_of_5G_NR_networks" TargetMode="External"/><Relationship Id="rId94" Type="http://schemas.openxmlformats.org/officeDocument/2006/relationships/hyperlink" Target="https://en.wikipedia.org/wiki/List_of_5G_NR_networks" TargetMode="External"/><Relationship Id="rId99" Type="http://schemas.openxmlformats.org/officeDocument/2006/relationships/hyperlink" Target="https://en.wikipedia.org/wiki/List_of_5G_NR_networks" TargetMode="External"/><Relationship Id="rId101" Type="http://schemas.openxmlformats.org/officeDocument/2006/relationships/hyperlink" Target="https://en.wikipedia.org/wiki/List_of_5G_NR_networks" TargetMode="External"/><Relationship Id="rId4" Type="http://schemas.openxmlformats.org/officeDocument/2006/relationships/hyperlink" Target="https://en.wikipedia.org/wiki/List_of_5G_NR_networks" TargetMode="External"/><Relationship Id="rId9" Type="http://schemas.openxmlformats.org/officeDocument/2006/relationships/hyperlink" Target="https://en.wikipedia.org/wiki/List_of_5G_NR_networks" TargetMode="External"/><Relationship Id="rId13" Type="http://schemas.openxmlformats.org/officeDocument/2006/relationships/hyperlink" Target="https://en.wikipedia.org/wiki/List_of_5G_NR_networks" TargetMode="External"/><Relationship Id="rId18" Type="http://schemas.openxmlformats.org/officeDocument/2006/relationships/hyperlink" Target="https://en.wikipedia.org/wiki/List_of_5G_NR_networks" TargetMode="External"/><Relationship Id="rId39" Type="http://schemas.openxmlformats.org/officeDocument/2006/relationships/hyperlink" Target="https://en.wikipedia.org/wiki/Fixed_wireless_access" TargetMode="External"/><Relationship Id="rId34" Type="http://schemas.openxmlformats.org/officeDocument/2006/relationships/hyperlink" Target="https://en.wikipedia.org/wiki/List_of_5G_NR_networks" TargetMode="External"/><Relationship Id="rId50" Type="http://schemas.openxmlformats.org/officeDocument/2006/relationships/hyperlink" Target="https://en.wikipedia.org/wiki/List_of_5G_NR_networks" TargetMode="External"/><Relationship Id="rId55" Type="http://schemas.openxmlformats.org/officeDocument/2006/relationships/hyperlink" Target="https://en.wikipedia.org/wiki/List_of_5G_NR_networks" TargetMode="External"/><Relationship Id="rId76" Type="http://schemas.openxmlformats.org/officeDocument/2006/relationships/hyperlink" Target="https://en.wikipedia.org/wiki/Fixed_wireless_access" TargetMode="External"/><Relationship Id="rId97" Type="http://schemas.openxmlformats.org/officeDocument/2006/relationships/hyperlink" Target="https://en.wikipedia.org/wiki/List_of_5G_NR_networks" TargetMode="External"/><Relationship Id="rId7" Type="http://schemas.openxmlformats.org/officeDocument/2006/relationships/hyperlink" Target="https://en.wikipedia.org/wiki/List_of_5G_NR_networks" TargetMode="External"/><Relationship Id="rId71" Type="http://schemas.openxmlformats.org/officeDocument/2006/relationships/hyperlink" Target="https://en.wikipedia.org/wiki/List_of_5G_NR_networks" TargetMode="External"/><Relationship Id="rId92" Type="http://schemas.openxmlformats.org/officeDocument/2006/relationships/hyperlink" Target="https://en.wikipedia.org/wiki/List_of_5G_NR_networks" TargetMode="External"/><Relationship Id="rId2" Type="http://schemas.openxmlformats.org/officeDocument/2006/relationships/hyperlink" Target="https://en.wikipedia.org/wiki/5G_NR_frequency_bands" TargetMode="External"/><Relationship Id="rId29" Type="http://schemas.openxmlformats.org/officeDocument/2006/relationships/hyperlink" Target="https://en.wikipedia.org/wiki/List_of_5G_NR_networks" TargetMode="External"/><Relationship Id="rId24" Type="http://schemas.openxmlformats.org/officeDocument/2006/relationships/hyperlink" Target="https://en.wikipedia.org/wiki/Fixed_wireless_access" TargetMode="External"/><Relationship Id="rId40" Type="http://schemas.openxmlformats.org/officeDocument/2006/relationships/hyperlink" Target="https://en.wikipedia.org/wiki/Fixed_wireless_access" TargetMode="External"/><Relationship Id="rId45" Type="http://schemas.openxmlformats.org/officeDocument/2006/relationships/hyperlink" Target="https://en.wikipedia.org/wiki/Fixed_wireless_access" TargetMode="External"/><Relationship Id="rId66" Type="http://schemas.openxmlformats.org/officeDocument/2006/relationships/hyperlink" Target="https://en.wikipedia.org/wiki/Net4Mobility" TargetMode="External"/><Relationship Id="rId87" Type="http://schemas.openxmlformats.org/officeDocument/2006/relationships/hyperlink" Target="https://en.wikipedia.org/wiki/List_of_5G_NR_networks" TargetMode="External"/><Relationship Id="rId61" Type="http://schemas.openxmlformats.org/officeDocument/2006/relationships/hyperlink" Target="https://en.wikipedia.org/wiki/5G_NR" TargetMode="External"/><Relationship Id="rId82" Type="http://schemas.openxmlformats.org/officeDocument/2006/relationships/hyperlink" Target="https://en.wikipedia.org/wiki/Fixed_wireless_access" TargetMode="External"/><Relationship Id="rId19" Type="http://schemas.openxmlformats.org/officeDocument/2006/relationships/hyperlink" Target="https://en.wikipedia.org/wiki/Fixed_wireless_access" TargetMode="External"/><Relationship Id="rId14" Type="http://schemas.openxmlformats.org/officeDocument/2006/relationships/hyperlink" Target="https://en.wikipedia.org/wiki/LTE_(telecommunication)" TargetMode="External"/><Relationship Id="rId30" Type="http://schemas.openxmlformats.org/officeDocument/2006/relationships/hyperlink" Target="https://en.wikipedia.org/wiki/List_of_5G_NR_networks" TargetMode="External"/><Relationship Id="rId35" Type="http://schemas.openxmlformats.org/officeDocument/2006/relationships/hyperlink" Target="https://en.wikipedia.org/wiki/List_of_5G_NR_networks" TargetMode="External"/><Relationship Id="rId56" Type="http://schemas.openxmlformats.org/officeDocument/2006/relationships/hyperlink" Target="https://en.wikipedia.org/wiki/5G_NR" TargetMode="External"/><Relationship Id="rId77" Type="http://schemas.openxmlformats.org/officeDocument/2006/relationships/hyperlink" Target="https://en.wikipedia.org/wiki/List_of_5G_NR_networks" TargetMode="External"/><Relationship Id="rId100" Type="http://schemas.openxmlformats.org/officeDocument/2006/relationships/hyperlink" Target="https://en.wikipedia.org/wiki/Fixed_wireless_access" TargetMode="External"/><Relationship Id="rId8" Type="http://schemas.openxmlformats.org/officeDocument/2006/relationships/hyperlink" Target="https://en.wikipedia.org/wiki/Fixed_wireless_access" TargetMode="External"/><Relationship Id="rId51" Type="http://schemas.openxmlformats.org/officeDocument/2006/relationships/hyperlink" Target="https://en.wikipedia.org/wiki/List_of_5G_NR_networks" TargetMode="External"/><Relationship Id="rId72" Type="http://schemas.openxmlformats.org/officeDocument/2006/relationships/hyperlink" Target="https://en.wikipedia.org/wiki/List_of_5G_NR_networks" TargetMode="External"/><Relationship Id="rId93" Type="http://schemas.openxmlformats.org/officeDocument/2006/relationships/hyperlink" Target="https://en.wikipedia.org/wiki/Fixed_wireless_access" TargetMode="External"/><Relationship Id="rId98" Type="http://schemas.openxmlformats.org/officeDocument/2006/relationships/hyperlink" Target="https://en.wikipedia.org/wiki/Fixed_wireless_access" TargetMode="External"/><Relationship Id="rId3" Type="http://schemas.openxmlformats.org/officeDocument/2006/relationships/hyperlink" Target="https://en.wikipedia.org/wiki/List_of_5G_NR_networks" TargetMode="External"/></Relationships>
</file>

<file path=xl/worksheets/_rels/sheet14.xml.rels><?xml version="1.0" encoding="UTF-8" standalone="yes"?>
<Relationships xmlns="http://schemas.openxmlformats.org/package/2006/relationships"><Relationship Id="rId26" Type="http://schemas.openxmlformats.org/officeDocument/2006/relationships/hyperlink" Target="https://en.wikipedia.org/wiki/Vodafone_Germany" TargetMode="External"/><Relationship Id="rId21" Type="http://schemas.openxmlformats.org/officeDocument/2006/relationships/hyperlink" Target="https://en.wikipedia.org/wiki/Finland" TargetMode="External"/><Relationship Id="rId42" Type="http://schemas.openxmlformats.org/officeDocument/2006/relationships/hyperlink" Target="https://en.wikipedia.org/wiki/Zain_Group" TargetMode="External"/><Relationship Id="rId47" Type="http://schemas.openxmlformats.org/officeDocument/2006/relationships/hyperlink" Target="https://en.wikipedia.org/wiki/List_of_5G_NR_networks" TargetMode="External"/><Relationship Id="rId63" Type="http://schemas.openxmlformats.org/officeDocument/2006/relationships/hyperlink" Target="https://en.wikipedia.org/wiki/T-Mobile_Polska" TargetMode="External"/><Relationship Id="rId68" Type="http://schemas.openxmlformats.org/officeDocument/2006/relationships/hyperlink" Target="https://en.wikipedia.org/wiki/RCS_%26_RDS" TargetMode="External"/><Relationship Id="rId84" Type="http://schemas.openxmlformats.org/officeDocument/2006/relationships/hyperlink" Target="https://en.wikipedia.org/wiki/South_Korea" TargetMode="External"/><Relationship Id="rId89" Type="http://schemas.openxmlformats.org/officeDocument/2006/relationships/hyperlink" Target="https://en.wikipedia.org/wiki/Telef%C3%B3nica" TargetMode="External"/><Relationship Id="rId112" Type="http://schemas.openxmlformats.org/officeDocument/2006/relationships/hyperlink" Target="https://en.wikipedia.org/wiki/Uruguay" TargetMode="External"/><Relationship Id="rId16" Type="http://schemas.openxmlformats.org/officeDocument/2006/relationships/hyperlink" Target="https://en.wikipedia.org/wiki/China_Unicom" TargetMode="External"/><Relationship Id="rId107" Type="http://schemas.openxmlformats.org/officeDocument/2006/relationships/hyperlink" Target="https://en.wikipedia.org/wiki/List_of_5G_NR_networks" TargetMode="External"/><Relationship Id="rId11" Type="http://schemas.openxmlformats.org/officeDocument/2006/relationships/hyperlink" Target="https://en.wikipedia.org/wiki/Brazil" TargetMode="External"/><Relationship Id="rId32" Type="http://schemas.openxmlformats.org/officeDocument/2006/relationships/hyperlink" Target="https://en.wikipedia.org/wiki/XL_Axiata" TargetMode="External"/><Relationship Id="rId37" Type="http://schemas.openxmlformats.org/officeDocument/2006/relationships/hyperlink" Target="https://en.wikipedia.org/wiki/Telecom_Italia" TargetMode="External"/><Relationship Id="rId53" Type="http://schemas.openxmlformats.org/officeDocument/2006/relationships/hyperlink" Target="https://en.wikipedia.org/wiki/List_of_5G_NR_networks" TargetMode="External"/><Relationship Id="rId58" Type="http://schemas.openxmlformats.org/officeDocument/2006/relationships/hyperlink" Target="https://en.wikipedia.org/wiki/Globe_Telecom" TargetMode="External"/><Relationship Id="rId74" Type="http://schemas.openxmlformats.org/officeDocument/2006/relationships/hyperlink" Target="https://en.wikipedia.org/wiki/Tele2_Russia" TargetMode="External"/><Relationship Id="rId79" Type="http://schemas.openxmlformats.org/officeDocument/2006/relationships/hyperlink" Target="https://en.wikipedia.org/wiki/Saudi_Telecom_Company" TargetMode="External"/><Relationship Id="rId102" Type="http://schemas.openxmlformats.org/officeDocument/2006/relationships/hyperlink" Target="https://en.wikipedia.org/wiki/Vodafone_UK" TargetMode="External"/><Relationship Id="rId5" Type="http://schemas.openxmlformats.org/officeDocument/2006/relationships/hyperlink" Target="https://en.wikipedia.org/wiki/Austria" TargetMode="External"/><Relationship Id="rId90" Type="http://schemas.openxmlformats.org/officeDocument/2006/relationships/hyperlink" Target="https://en.wikipedia.org/wiki/Vodafone_Spain" TargetMode="External"/><Relationship Id="rId95" Type="http://schemas.openxmlformats.org/officeDocument/2006/relationships/hyperlink" Target="https://en.wikipedia.org/wiki/List_of_5G_NR_networks" TargetMode="External"/><Relationship Id="rId22" Type="http://schemas.openxmlformats.org/officeDocument/2006/relationships/hyperlink" Target="https://en.wikipedia.org/wiki/Elisa_(company)" TargetMode="External"/><Relationship Id="rId27" Type="http://schemas.openxmlformats.org/officeDocument/2006/relationships/hyperlink" Target="https://en.wikipedia.org/wiki/Hungary" TargetMode="External"/><Relationship Id="rId43" Type="http://schemas.openxmlformats.org/officeDocument/2006/relationships/hyperlink" Target="https://en.wikipedia.org/wiki/Latvia" TargetMode="External"/><Relationship Id="rId48" Type="http://schemas.openxmlformats.org/officeDocument/2006/relationships/hyperlink" Target="https://en.wikipedia.org/wiki/Monaco" TargetMode="External"/><Relationship Id="rId64" Type="http://schemas.openxmlformats.org/officeDocument/2006/relationships/hyperlink" Target="https://en.wikipedia.org/wiki/Qatar" TargetMode="External"/><Relationship Id="rId69" Type="http://schemas.openxmlformats.org/officeDocument/2006/relationships/hyperlink" Target="https://en.wikipedia.org/wiki/Vodafone_Romania" TargetMode="External"/><Relationship Id="rId113" Type="http://schemas.openxmlformats.org/officeDocument/2006/relationships/hyperlink" Target="https://en.wikipedia.org/wiki/ANTEL" TargetMode="External"/><Relationship Id="rId80" Type="http://schemas.openxmlformats.org/officeDocument/2006/relationships/hyperlink" Target="https://en.wikipedia.org/wiki/Zain_Saudi_Arabia" TargetMode="External"/><Relationship Id="rId85" Type="http://schemas.openxmlformats.org/officeDocument/2006/relationships/hyperlink" Target="https://en.wikipedia.org/wiki/LG_Uplus" TargetMode="External"/><Relationship Id="rId12" Type="http://schemas.openxmlformats.org/officeDocument/2006/relationships/hyperlink" Target="https://en.wikipedia.org/wiki/TIM_Brasil" TargetMode="External"/><Relationship Id="rId17" Type="http://schemas.openxmlformats.org/officeDocument/2006/relationships/hyperlink" Target="https://en.wikipedia.org/wiki/Czech_Republic" TargetMode="External"/><Relationship Id="rId33" Type="http://schemas.openxmlformats.org/officeDocument/2006/relationships/hyperlink" Target="https://en.wikipedia.org/wiki/List_of_5G_NR_networks" TargetMode="External"/><Relationship Id="rId38" Type="http://schemas.openxmlformats.org/officeDocument/2006/relationships/hyperlink" Target="https://en.wikipedia.org/wiki/Vodafone_Italy" TargetMode="External"/><Relationship Id="rId59" Type="http://schemas.openxmlformats.org/officeDocument/2006/relationships/hyperlink" Target="https://en.wikipedia.org/wiki/List_of_5G_NR_networks" TargetMode="External"/><Relationship Id="rId103" Type="http://schemas.openxmlformats.org/officeDocument/2006/relationships/hyperlink" Target="https://en.wikipedia.org/wiki/United_States" TargetMode="External"/><Relationship Id="rId108" Type="http://schemas.openxmlformats.org/officeDocument/2006/relationships/hyperlink" Target="https://en.wikipedia.org/wiki/Sprint_Corporation" TargetMode="External"/><Relationship Id="rId54" Type="http://schemas.openxmlformats.org/officeDocument/2006/relationships/hyperlink" Target="https://en.wikipedia.org/wiki/Lesotho" TargetMode="External"/><Relationship Id="rId70" Type="http://schemas.openxmlformats.org/officeDocument/2006/relationships/hyperlink" Target="https://en.wikipedia.org/wiki/Russia" TargetMode="External"/><Relationship Id="rId75" Type="http://schemas.openxmlformats.org/officeDocument/2006/relationships/hyperlink" Target="https://en.wikipedia.org/wiki/San_Marino" TargetMode="External"/><Relationship Id="rId91" Type="http://schemas.openxmlformats.org/officeDocument/2006/relationships/hyperlink" Target="https://en.wikipedia.org/wiki/Sweden" TargetMode="External"/><Relationship Id="rId96" Type="http://schemas.openxmlformats.org/officeDocument/2006/relationships/hyperlink" Target="https://en.wikipedia.org/wiki/Swisscom" TargetMode="External"/><Relationship Id="rId1" Type="http://schemas.openxmlformats.org/officeDocument/2006/relationships/hyperlink" Target="https://en.wikipedia.org/wiki/5G_NR_frequency_bands" TargetMode="External"/><Relationship Id="rId6" Type="http://schemas.openxmlformats.org/officeDocument/2006/relationships/hyperlink" Target="https://en.wikipedia.org/wiki/3_(telecommunications)" TargetMode="External"/><Relationship Id="rId15" Type="http://schemas.openxmlformats.org/officeDocument/2006/relationships/hyperlink" Target="https://en.wikipedia.org/wiki/LTE_(telecommunication)" TargetMode="External"/><Relationship Id="rId23" Type="http://schemas.openxmlformats.org/officeDocument/2006/relationships/hyperlink" Target="https://en.wikipedia.org/wiki/Telia_Company" TargetMode="External"/><Relationship Id="rId28" Type="http://schemas.openxmlformats.org/officeDocument/2006/relationships/hyperlink" Target="https://en.wikipedia.org/wiki/Vodafone_Germany" TargetMode="External"/><Relationship Id="rId36" Type="http://schemas.openxmlformats.org/officeDocument/2006/relationships/hyperlink" Target="https://en.wikipedia.org/wiki/Italy" TargetMode="External"/><Relationship Id="rId49" Type="http://schemas.openxmlformats.org/officeDocument/2006/relationships/hyperlink" Target="https://en.wikipedia.org/wiki/Monaco_Telecom" TargetMode="External"/><Relationship Id="rId57" Type="http://schemas.openxmlformats.org/officeDocument/2006/relationships/hyperlink" Target="https://en.wikipedia.org/wiki/Philippines" TargetMode="External"/><Relationship Id="rId106" Type="http://schemas.openxmlformats.org/officeDocument/2006/relationships/hyperlink" Target="https://en.wikipedia.org/wiki/C_Spire" TargetMode="External"/><Relationship Id="rId114" Type="http://schemas.openxmlformats.org/officeDocument/2006/relationships/hyperlink" Target="https://en.wikipedia.org/wiki/List_of_5G_NR_networks" TargetMode="External"/><Relationship Id="rId10" Type="http://schemas.openxmlformats.org/officeDocument/2006/relationships/hyperlink" Target="https://en.wikipedia.org/wiki/VIVA_Bahrain" TargetMode="External"/><Relationship Id="rId31" Type="http://schemas.openxmlformats.org/officeDocument/2006/relationships/hyperlink" Target="https://en.wikipedia.org/wiki/List_of_5G_NR_networks" TargetMode="External"/><Relationship Id="rId44" Type="http://schemas.openxmlformats.org/officeDocument/2006/relationships/hyperlink" Target="https://en.wikipedia.org/wiki/Tele2" TargetMode="External"/><Relationship Id="rId52" Type="http://schemas.openxmlformats.org/officeDocument/2006/relationships/hyperlink" Target="https://en.wikipedia.org/wiki/Vodafone_New_Zealand" TargetMode="External"/><Relationship Id="rId60" Type="http://schemas.openxmlformats.org/officeDocument/2006/relationships/hyperlink" Target="https://en.wikipedia.org/wiki/Smart_Communications" TargetMode="External"/><Relationship Id="rId65" Type="http://schemas.openxmlformats.org/officeDocument/2006/relationships/hyperlink" Target="https://en.wikipedia.org/wiki/Ooredoo" TargetMode="External"/><Relationship Id="rId73" Type="http://schemas.openxmlformats.org/officeDocument/2006/relationships/hyperlink" Target="https://en.wikipedia.org/wiki/List_of_5G_NR_networks" TargetMode="External"/><Relationship Id="rId78" Type="http://schemas.openxmlformats.org/officeDocument/2006/relationships/hyperlink" Target="https://en.wikipedia.org/wiki/Saudi_Arabia" TargetMode="External"/><Relationship Id="rId81" Type="http://schemas.openxmlformats.org/officeDocument/2006/relationships/hyperlink" Target="https://en.wikipedia.org/wiki/South_Africa" TargetMode="External"/><Relationship Id="rId86" Type="http://schemas.openxmlformats.org/officeDocument/2006/relationships/hyperlink" Target="https://en.wikipedia.org/wiki/Korea_Telecom" TargetMode="External"/><Relationship Id="rId94" Type="http://schemas.openxmlformats.org/officeDocument/2006/relationships/hyperlink" Target="https://en.wikipedia.org/wiki/Sunrise_Communications_AG" TargetMode="External"/><Relationship Id="rId99" Type="http://schemas.openxmlformats.org/officeDocument/2006/relationships/hyperlink" Target="https://en.wikipedia.org/wiki/United_Kingdom" TargetMode="External"/><Relationship Id="rId101" Type="http://schemas.openxmlformats.org/officeDocument/2006/relationships/hyperlink" Target="https://en.wikipedia.org/wiki/EE_Limited" TargetMode="External"/><Relationship Id="rId4" Type="http://schemas.openxmlformats.org/officeDocument/2006/relationships/hyperlink" Target="https://en.wikipedia.org/wiki/Telstra" TargetMode="External"/><Relationship Id="rId9" Type="http://schemas.openxmlformats.org/officeDocument/2006/relationships/hyperlink" Target="https://en.wikipedia.org/wiki/Batelco" TargetMode="External"/><Relationship Id="rId13" Type="http://schemas.openxmlformats.org/officeDocument/2006/relationships/hyperlink" Target="https://en.wikipedia.org/wiki/China" TargetMode="External"/><Relationship Id="rId18" Type="http://schemas.openxmlformats.org/officeDocument/2006/relationships/hyperlink" Target="https://en.wikipedia.org/wiki/O2_Czech_Republic" TargetMode="External"/><Relationship Id="rId39" Type="http://schemas.openxmlformats.org/officeDocument/2006/relationships/hyperlink" Target="https://en.wikipedia.org/wiki/Kuwait" TargetMode="External"/><Relationship Id="rId109" Type="http://schemas.openxmlformats.org/officeDocument/2006/relationships/hyperlink" Target="https://en.wikipedia.org/wiki/T-Mobile_US" TargetMode="External"/><Relationship Id="rId34" Type="http://schemas.openxmlformats.org/officeDocument/2006/relationships/hyperlink" Target="https://en.wikipedia.org/wiki/Republic_of_Ireland" TargetMode="External"/><Relationship Id="rId50" Type="http://schemas.openxmlformats.org/officeDocument/2006/relationships/hyperlink" Target="https://en.wikipedia.org/wiki/List_of_5G_NR_networks" TargetMode="External"/><Relationship Id="rId55" Type="http://schemas.openxmlformats.org/officeDocument/2006/relationships/hyperlink" Target="https://en.wikipedia.org/wiki/Vodacom" TargetMode="External"/><Relationship Id="rId76" Type="http://schemas.openxmlformats.org/officeDocument/2006/relationships/hyperlink" Target="https://en.wikipedia.org/wiki/TIM_San_Marino" TargetMode="External"/><Relationship Id="rId97" Type="http://schemas.openxmlformats.org/officeDocument/2006/relationships/hyperlink" Target="https://en.wikipedia.org/wiki/United_Arab_Emirates" TargetMode="External"/><Relationship Id="rId104" Type="http://schemas.openxmlformats.org/officeDocument/2006/relationships/hyperlink" Target="https://en.wikipedia.org/wiki/AT%26T_Mobility" TargetMode="External"/><Relationship Id="rId7" Type="http://schemas.openxmlformats.org/officeDocument/2006/relationships/hyperlink" Target="https://en.wikipedia.org/wiki/Magenta_Telekom" TargetMode="External"/><Relationship Id="rId71" Type="http://schemas.openxmlformats.org/officeDocument/2006/relationships/hyperlink" Target="https://en.wikipedia.org/wiki/MTS_(network_provider)" TargetMode="External"/><Relationship Id="rId92" Type="http://schemas.openxmlformats.org/officeDocument/2006/relationships/hyperlink" Target="https://en.wikipedia.org/wiki/Telia_Company" TargetMode="External"/><Relationship Id="rId2" Type="http://schemas.openxmlformats.org/officeDocument/2006/relationships/hyperlink" Target="https://en.wikipedia.org/wiki/Australia" TargetMode="External"/><Relationship Id="rId29" Type="http://schemas.openxmlformats.org/officeDocument/2006/relationships/hyperlink" Target="https://en.wikipedia.org/wiki/Indonesia" TargetMode="External"/><Relationship Id="rId24" Type="http://schemas.openxmlformats.org/officeDocument/2006/relationships/hyperlink" Target="https://en.wikipedia.org/wiki/Germany" TargetMode="External"/><Relationship Id="rId40" Type="http://schemas.openxmlformats.org/officeDocument/2006/relationships/hyperlink" Target="https://en.wikipedia.org/wiki/Ooredoo_Kuwait" TargetMode="External"/><Relationship Id="rId45" Type="http://schemas.openxmlformats.org/officeDocument/2006/relationships/hyperlink" Target="https://en.wikipedia.org/wiki/Maldives" TargetMode="External"/><Relationship Id="rId66" Type="http://schemas.openxmlformats.org/officeDocument/2006/relationships/hyperlink" Target="https://en.wikipedia.org/wiki/Vodafone_Qatar" TargetMode="External"/><Relationship Id="rId87" Type="http://schemas.openxmlformats.org/officeDocument/2006/relationships/hyperlink" Target="https://en.wikipedia.org/wiki/SK_Telecom" TargetMode="External"/><Relationship Id="rId110" Type="http://schemas.openxmlformats.org/officeDocument/2006/relationships/hyperlink" Target="https://en.wikipedia.org/wiki/Verizon_Wireless" TargetMode="External"/><Relationship Id="rId115" Type="http://schemas.openxmlformats.org/officeDocument/2006/relationships/printerSettings" Target="../printerSettings/printerSettings11.bin"/><Relationship Id="rId61" Type="http://schemas.openxmlformats.org/officeDocument/2006/relationships/hyperlink" Target="https://en.wikipedia.org/wiki/Poland" TargetMode="External"/><Relationship Id="rId82" Type="http://schemas.openxmlformats.org/officeDocument/2006/relationships/hyperlink" Target="https://en.wikipedia.org/w/index.php?title=Rain_(operator)&amp;action=edit&amp;redlink=1" TargetMode="External"/><Relationship Id="rId19" Type="http://schemas.openxmlformats.org/officeDocument/2006/relationships/hyperlink" Target="https://en.wikipedia.org/wiki/Estonia" TargetMode="External"/><Relationship Id="rId14" Type="http://schemas.openxmlformats.org/officeDocument/2006/relationships/hyperlink" Target="https://en.wikipedia.org/wiki/China_Mobile" TargetMode="External"/><Relationship Id="rId30" Type="http://schemas.openxmlformats.org/officeDocument/2006/relationships/hyperlink" Target="https://en.wikipedia.org/wiki/Telkomsel" TargetMode="External"/><Relationship Id="rId35" Type="http://schemas.openxmlformats.org/officeDocument/2006/relationships/hyperlink" Target="https://en.wikipedia.org/wiki/Vodafone_Ireland" TargetMode="External"/><Relationship Id="rId56" Type="http://schemas.openxmlformats.org/officeDocument/2006/relationships/hyperlink" Target="https://en.wikipedia.org/wiki/List_of_5G_NR_networks" TargetMode="External"/><Relationship Id="rId77" Type="http://schemas.openxmlformats.org/officeDocument/2006/relationships/hyperlink" Target="https://en.wikipedia.org/wiki/List_of_5G_NR_networks" TargetMode="External"/><Relationship Id="rId100" Type="http://schemas.openxmlformats.org/officeDocument/2006/relationships/hyperlink" Target="https://en.wikipedia.org/wiki/Three_mobile" TargetMode="External"/><Relationship Id="rId105" Type="http://schemas.openxmlformats.org/officeDocument/2006/relationships/hyperlink" Target="https://www.att.com/5g/consumer/5g-evolution" TargetMode="External"/><Relationship Id="rId8" Type="http://schemas.openxmlformats.org/officeDocument/2006/relationships/hyperlink" Target="https://en.wikipedia.org/wiki/Bahrain" TargetMode="External"/><Relationship Id="rId51" Type="http://schemas.openxmlformats.org/officeDocument/2006/relationships/hyperlink" Target="https://en.wikipedia.org/wiki/New_Zealand" TargetMode="External"/><Relationship Id="rId72" Type="http://schemas.openxmlformats.org/officeDocument/2006/relationships/hyperlink" Target="http://my.tattelecom.ru/about" TargetMode="External"/><Relationship Id="rId93" Type="http://schemas.openxmlformats.org/officeDocument/2006/relationships/hyperlink" Target="https://en.wikipedia.org/wiki/Switzerland" TargetMode="External"/><Relationship Id="rId98" Type="http://schemas.openxmlformats.org/officeDocument/2006/relationships/hyperlink" Target="https://en.wikipedia.org/wiki/Etisalat" TargetMode="External"/><Relationship Id="rId3" Type="http://schemas.openxmlformats.org/officeDocument/2006/relationships/hyperlink" Target="https://en.wikipedia.org/wiki/Optus" TargetMode="External"/><Relationship Id="rId25" Type="http://schemas.openxmlformats.org/officeDocument/2006/relationships/hyperlink" Target="https://en.wikipedia.org/wiki/Deutsche_Telekom" TargetMode="External"/><Relationship Id="rId46" Type="http://schemas.openxmlformats.org/officeDocument/2006/relationships/hyperlink" Target="https://en.wikipedia.org/wiki/Dhiraagu" TargetMode="External"/><Relationship Id="rId67" Type="http://schemas.openxmlformats.org/officeDocument/2006/relationships/hyperlink" Target="https://en.wikipedia.org/wiki/Romania" TargetMode="External"/><Relationship Id="rId116" Type="http://schemas.openxmlformats.org/officeDocument/2006/relationships/drawing" Target="../drawings/drawing2.xml"/><Relationship Id="rId20" Type="http://schemas.openxmlformats.org/officeDocument/2006/relationships/hyperlink" Target="https://en.wikipedia.org/wiki/Elisa_(company)" TargetMode="External"/><Relationship Id="rId41" Type="http://schemas.openxmlformats.org/officeDocument/2006/relationships/hyperlink" Target="https://en.wikipedia.org/w/index.php?title=Viva_Kuwait&amp;action=edit&amp;redlink=1" TargetMode="External"/><Relationship Id="rId62" Type="http://schemas.openxmlformats.org/officeDocument/2006/relationships/hyperlink" Target="https://en.wikipedia.org/wiki/Orange_Polska" TargetMode="External"/><Relationship Id="rId83" Type="http://schemas.openxmlformats.org/officeDocument/2006/relationships/hyperlink" Target="https://en.wikipedia.org/wiki/List_of_5G_NR_networks" TargetMode="External"/><Relationship Id="rId88" Type="http://schemas.openxmlformats.org/officeDocument/2006/relationships/hyperlink" Target="https://en.wikipedia.org/wiki/Spain" TargetMode="External"/><Relationship Id="rId111" Type="http://schemas.openxmlformats.org/officeDocument/2006/relationships/hyperlink" Target="http://5gtf.org/" TargetMode="External"/></Relationships>
</file>

<file path=xl/worksheets/_rels/sheet1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3.bin"/><Relationship Id="rId7" Type="http://schemas.openxmlformats.org/officeDocument/2006/relationships/image" Target="../media/image37.emf"/><Relationship Id="rId2" Type="http://schemas.openxmlformats.org/officeDocument/2006/relationships/hyperlink" Target="https://en.wikipedia.org/wiki/Effective_radiated_power" TargetMode="External"/><Relationship Id="rId1" Type="http://schemas.openxmlformats.org/officeDocument/2006/relationships/hyperlink" Target="https://en.wikipedia.org/wiki/List_of_North_American_broadcast_station_classes" TargetMode="External"/><Relationship Id="rId6" Type="http://schemas.openxmlformats.org/officeDocument/2006/relationships/oleObject" Target="../embeddings/oleObject1.bin"/><Relationship Id="rId5" Type="http://schemas.openxmlformats.org/officeDocument/2006/relationships/vmlDrawing" Target="../drawings/vmlDrawing3.vml"/><Relationship Id="rId4" Type="http://schemas.openxmlformats.org/officeDocument/2006/relationships/drawing" Target="../drawings/drawing3.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hyperlink" Target="https://en.wikipedia.org/wiki/3GPP" TargetMode="External"/><Relationship Id="rId7" Type="http://schemas.openxmlformats.org/officeDocument/2006/relationships/comments" Target="../comments3.xml"/><Relationship Id="rId2" Type="http://schemas.openxmlformats.org/officeDocument/2006/relationships/hyperlink" Target="https://www.3gpp.org/DynaReport/SpecReleaseMatrix.htm" TargetMode="External"/><Relationship Id="rId1" Type="http://schemas.openxmlformats.org/officeDocument/2006/relationships/hyperlink" Target="https://portal.3gpp.org/" TargetMode="External"/><Relationship Id="rId6" Type="http://schemas.openxmlformats.org/officeDocument/2006/relationships/vmlDrawing" Target="../drawings/vmlDrawing4.vml"/><Relationship Id="rId5" Type="http://schemas.openxmlformats.org/officeDocument/2006/relationships/printerSettings" Target="../printerSettings/printerSettings16.bin"/><Relationship Id="rId4" Type="http://schemas.openxmlformats.org/officeDocument/2006/relationships/hyperlink" Target="https://www.3gpp.org/technologies/keywords-acronyms/99-hspa" TargetMode="External"/></Relationships>
</file>

<file path=xl/worksheets/_rels/sheet21.xml.rels><?xml version="1.0" encoding="UTF-8" standalone="yes"?>
<Relationships xmlns="http://schemas.openxmlformats.org/package/2006/relationships"><Relationship Id="rId3" Type="http://schemas.openxmlformats.org/officeDocument/2006/relationships/hyperlink" Target="https://en.wikipedia.org/wiki/Uplink" TargetMode="External"/><Relationship Id="rId2" Type="http://schemas.openxmlformats.org/officeDocument/2006/relationships/hyperlink" Target="https://en.wikipedia.org/wiki/MIMO" TargetMode="External"/><Relationship Id="rId1" Type="http://schemas.openxmlformats.org/officeDocument/2006/relationships/hyperlink" Target="https://en.wikipedia.org/wiki/Downlink" TargetMode="External"/><Relationship Id="rId5" Type="http://schemas.openxmlformats.org/officeDocument/2006/relationships/printerSettings" Target="../printerSettings/printerSettings17.bin"/><Relationship Id="rId4" Type="http://schemas.openxmlformats.org/officeDocument/2006/relationships/hyperlink" Target="http://en.wikipedia.org/wiki/E-UTRA" TargetMode="External"/></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5.xml.rels><?xml version="1.0" encoding="UTF-8" standalone="yes"?>
<Relationships xmlns="http://schemas.openxmlformats.org/package/2006/relationships"><Relationship Id="rId8" Type="http://schemas.openxmlformats.org/officeDocument/2006/relationships/hyperlink" Target="https://en.wikipedia.org/wiki/LTE_frequency_bands" TargetMode="External"/><Relationship Id="rId3" Type="http://schemas.openxmlformats.org/officeDocument/2006/relationships/hyperlink" Target="https://en.wikipedia.org/wiki/LTE_frequency_bands" TargetMode="External"/><Relationship Id="rId7" Type="http://schemas.openxmlformats.org/officeDocument/2006/relationships/hyperlink" Target="https://en.wikipedia.org/wiki/LTE_frequency_bands" TargetMode="External"/><Relationship Id="rId2" Type="http://schemas.openxmlformats.org/officeDocument/2006/relationships/hyperlink" Target="https://en.wikipedia.org/wiki/LTE_frequency_bands" TargetMode="External"/><Relationship Id="rId1" Type="http://schemas.openxmlformats.org/officeDocument/2006/relationships/hyperlink" Target="https://en.wikipedia.org/wiki/LTE_frequency_bands" TargetMode="External"/><Relationship Id="rId6" Type="http://schemas.openxmlformats.org/officeDocument/2006/relationships/hyperlink" Target="https://en.wikipedia.org/wiki/LTE_frequency_bands" TargetMode="External"/><Relationship Id="rId5" Type="http://schemas.openxmlformats.org/officeDocument/2006/relationships/hyperlink" Target="https://en.wikipedia.org/wiki/LTE_frequency_bands" TargetMode="External"/><Relationship Id="rId4" Type="http://schemas.openxmlformats.org/officeDocument/2006/relationships/hyperlink" Target="https://en.wikipedia.org/wiki/LTE_frequency_bands" TargetMode="External"/><Relationship Id="rId9" Type="http://schemas.openxmlformats.org/officeDocument/2006/relationships/printerSettings" Target="../printerSettings/printerSettings21.bin"/></Relationships>
</file>

<file path=xl/worksheets/_rels/sheet26.xml.rels><?xml version="1.0" encoding="UTF-8" standalone="yes"?>
<Relationships xmlns="http://schemas.openxmlformats.org/package/2006/relationships"><Relationship Id="rId8" Type="http://schemas.openxmlformats.org/officeDocument/2006/relationships/hyperlink" Target="https://en.wikipedia.org/wiki/LTE_frequency_bands" TargetMode="External"/><Relationship Id="rId3" Type="http://schemas.openxmlformats.org/officeDocument/2006/relationships/hyperlink" Target="https://en.wikipedia.org/wiki/LTE_frequency_bands" TargetMode="External"/><Relationship Id="rId7" Type="http://schemas.openxmlformats.org/officeDocument/2006/relationships/hyperlink" Target="https://en.wikipedia.org/wiki/LTE_frequency_bands" TargetMode="External"/><Relationship Id="rId2" Type="http://schemas.openxmlformats.org/officeDocument/2006/relationships/hyperlink" Target="https://en.wikipedia.org/wiki/LTE_frequency_bands" TargetMode="External"/><Relationship Id="rId1" Type="http://schemas.openxmlformats.org/officeDocument/2006/relationships/hyperlink" Target="https://en.wikipedia.org/wiki/LTE_frequency_bands" TargetMode="External"/><Relationship Id="rId6" Type="http://schemas.openxmlformats.org/officeDocument/2006/relationships/hyperlink" Target="https://en.wikipedia.org/wiki/LTE_frequency_bands" TargetMode="External"/><Relationship Id="rId5" Type="http://schemas.openxmlformats.org/officeDocument/2006/relationships/hyperlink" Target="https://en.wikipedia.org/wiki/LTE_frequency_bands" TargetMode="External"/><Relationship Id="rId4" Type="http://schemas.openxmlformats.org/officeDocument/2006/relationships/hyperlink" Target="https://en.wikipedia.org/wiki/LTE_frequency_bands" TargetMode="External"/><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sqimway.com/nr_band.php" TargetMode="External"/><Relationship Id="rId13" Type="http://schemas.openxmlformats.org/officeDocument/2006/relationships/hyperlink" Target="https://www.sqimway.com/nr_band.php" TargetMode="External"/><Relationship Id="rId3" Type="http://schemas.openxmlformats.org/officeDocument/2006/relationships/hyperlink" Target="https://www.sqimway.com/nr_band.php" TargetMode="External"/><Relationship Id="rId7" Type="http://schemas.openxmlformats.org/officeDocument/2006/relationships/hyperlink" Target="https://www.sqimway.com/nr_band.php" TargetMode="External"/><Relationship Id="rId12" Type="http://schemas.openxmlformats.org/officeDocument/2006/relationships/hyperlink" Target="https://www.sqimway.com/nr_band.php" TargetMode="External"/><Relationship Id="rId2" Type="http://schemas.openxmlformats.org/officeDocument/2006/relationships/hyperlink" Target="https://www.sqimway.com/nr_band.php" TargetMode="External"/><Relationship Id="rId1" Type="http://schemas.openxmlformats.org/officeDocument/2006/relationships/hyperlink" Target="https://www.sqimway.com/nr_band.php" TargetMode="External"/><Relationship Id="rId6" Type="http://schemas.openxmlformats.org/officeDocument/2006/relationships/hyperlink" Target="https://www.sqimway.com/nr_band.php" TargetMode="External"/><Relationship Id="rId11" Type="http://schemas.openxmlformats.org/officeDocument/2006/relationships/hyperlink" Target="https://www.sqimway.com/nr_band.php" TargetMode="External"/><Relationship Id="rId5" Type="http://schemas.openxmlformats.org/officeDocument/2006/relationships/hyperlink" Target="https://www.sqimway.com/nr_band.php" TargetMode="External"/><Relationship Id="rId10" Type="http://schemas.openxmlformats.org/officeDocument/2006/relationships/hyperlink" Target="https://www.sqimway.com/nr_band.php" TargetMode="External"/><Relationship Id="rId4" Type="http://schemas.openxmlformats.org/officeDocument/2006/relationships/hyperlink" Target="https://www.sqimway.com/nr_band.php" TargetMode="External"/><Relationship Id="rId9" Type="http://schemas.openxmlformats.org/officeDocument/2006/relationships/hyperlink" Target="https://www.sqimway.com/nr_fcc.php" TargetMode="External"/><Relationship Id="rId14" Type="http://schemas.openxmlformats.org/officeDocument/2006/relationships/hyperlink" Target="https://www.sqimway.com/nr_band.php"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rfpage.com/what-are-5g-frequency-bands/" TargetMode="External"/></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540554-4594-4E9E-8296-FA8D36B76742}">
  <dimension ref="A1:V132"/>
  <sheetViews>
    <sheetView tabSelected="1" topLeftCell="A110" workbookViewId="0">
      <selection activeCell="A119" sqref="A119:A123"/>
    </sheetView>
  </sheetViews>
  <sheetFormatPr baseColWidth="10" defaultColWidth="11.5703125" defaultRowHeight="15" x14ac:dyDescent="0.25"/>
  <cols>
    <col min="1" max="1" width="8" style="5" customWidth="1"/>
    <col min="2" max="2" width="8.28515625" style="44" customWidth="1"/>
    <col min="3" max="3" width="7.85546875" style="44" customWidth="1"/>
    <col min="4" max="4" width="14.85546875" style="44" customWidth="1"/>
    <col min="5" max="6" width="8.140625" style="5" customWidth="1"/>
    <col min="7" max="7" width="6.42578125" style="5" customWidth="1"/>
    <col min="8" max="8" width="7" style="5" customWidth="1"/>
    <col min="9" max="9" width="12.140625" style="44" customWidth="1"/>
    <col min="10" max="10" width="22.42578125" style="45" customWidth="1"/>
    <col min="11" max="12" width="11.5703125" style="5"/>
    <col min="13" max="13" width="8.5703125" style="5" customWidth="1"/>
    <col min="14" max="14" width="11.28515625" style="5" customWidth="1"/>
    <col min="15" max="16" width="8.7109375" style="44" customWidth="1"/>
    <col min="17" max="17" width="9.5703125" style="44" customWidth="1"/>
    <col min="18" max="18" width="10.7109375" style="44" customWidth="1"/>
    <col min="19" max="19" width="8.28515625" style="44" customWidth="1"/>
    <col min="20" max="20" width="8.7109375" style="44" customWidth="1"/>
    <col min="21" max="16384" width="11.5703125" style="44"/>
  </cols>
  <sheetData>
    <row r="1" spans="1:20" ht="18.75" x14ac:dyDescent="0.25">
      <c r="A1" s="43" t="s">
        <v>257</v>
      </c>
      <c r="E1" s="43" t="s">
        <v>1729</v>
      </c>
      <c r="F1" s="44"/>
      <c r="J1" s="43" t="s">
        <v>2017</v>
      </c>
      <c r="K1"/>
      <c r="L1"/>
      <c r="M1"/>
      <c r="N1"/>
      <c r="P1" s="43" t="s">
        <v>1653</v>
      </c>
    </row>
    <row r="2" spans="1:20" ht="42.75" x14ac:dyDescent="0.25">
      <c r="A2" s="2" t="s">
        <v>447</v>
      </c>
      <c r="B2" s="2" t="s">
        <v>91</v>
      </c>
      <c r="C2" s="2" t="s">
        <v>1783</v>
      </c>
      <c r="D2" s="2" t="s">
        <v>1</v>
      </c>
      <c r="E2" s="355" t="s">
        <v>1784</v>
      </c>
      <c r="F2" s="356"/>
      <c r="G2" s="355" t="s">
        <v>1785</v>
      </c>
      <c r="H2" s="356"/>
      <c r="I2" s="2" t="s">
        <v>1786</v>
      </c>
      <c r="J2" s="2" t="s">
        <v>1787</v>
      </c>
      <c r="K2" s="2" t="s">
        <v>472</v>
      </c>
      <c r="L2" s="2" t="s">
        <v>1796</v>
      </c>
      <c r="M2" s="2" t="s">
        <v>1763</v>
      </c>
      <c r="N2" s="2" t="s">
        <v>1767</v>
      </c>
      <c r="O2" s="2" t="s">
        <v>1788</v>
      </c>
      <c r="P2" s="2" t="s">
        <v>1789</v>
      </c>
      <c r="Q2" s="2" t="s">
        <v>1790</v>
      </c>
      <c r="R2" s="2" t="s">
        <v>1791</v>
      </c>
      <c r="T2" s="2" t="s">
        <v>1792</v>
      </c>
    </row>
    <row r="3" spans="1:20" ht="30" x14ac:dyDescent="0.25">
      <c r="A3" s="3" t="s">
        <v>1732</v>
      </c>
      <c r="B3" s="3" t="s">
        <v>3</v>
      </c>
      <c r="C3" s="6">
        <v>600</v>
      </c>
      <c r="D3" s="3" t="s">
        <v>1734</v>
      </c>
      <c r="E3" s="6">
        <v>663</v>
      </c>
      <c r="F3" s="6">
        <v>703</v>
      </c>
      <c r="G3" s="6">
        <v>612</v>
      </c>
      <c r="H3" s="6">
        <v>652</v>
      </c>
      <c r="I3" s="3">
        <v>-51</v>
      </c>
      <c r="J3" s="3" t="s">
        <v>1739</v>
      </c>
      <c r="K3" s="3"/>
      <c r="L3" s="3" t="str">
        <f>IF(AND(ISNUMBER(O3),ISNUMBER(P3)),IF(ABS(O3-P3)&lt;0.1,"",IF(O3&gt;P3+0.1,"Intra-band SUL","Intra-band SDL")),"")</f>
        <v/>
      </c>
      <c r="M3" s="3" t="s">
        <v>1781</v>
      </c>
      <c r="N3" s="3"/>
      <c r="O3" s="6">
        <f t="shared" ref="O3:O34" si="0">IF(OR($B3="TDD",$B3="SDL"),"N/A",F3-E3)</f>
        <v>40</v>
      </c>
      <c r="P3" s="6">
        <f t="shared" ref="P3:P34" si="1">IF(OR($B3="TDD",$B3="SUL"),"N/A",H3-G3)</f>
        <v>40</v>
      </c>
      <c r="Q3" s="206">
        <f t="shared" ref="Q3:Q34" si="2">IF(O3="N/A",IF(P3="N/A",G3-E3,P3),IF(P3="N/A",O3,O3+P3))</f>
        <v>80</v>
      </c>
      <c r="R3" s="6"/>
      <c r="T3" s="205">
        <f t="shared" ref="T3:T34" si="3">300/C3*100</f>
        <v>50</v>
      </c>
    </row>
    <row r="4" spans="1:20" ht="30" x14ac:dyDescent="0.25">
      <c r="A4" s="3" t="s">
        <v>72</v>
      </c>
      <c r="B4" s="3" t="s">
        <v>3</v>
      </c>
      <c r="C4" s="6">
        <v>600</v>
      </c>
      <c r="D4" s="3" t="s">
        <v>73</v>
      </c>
      <c r="E4" s="6">
        <v>663</v>
      </c>
      <c r="F4" s="6">
        <v>698</v>
      </c>
      <c r="G4" s="6">
        <v>617</v>
      </c>
      <c r="H4" s="6">
        <v>652</v>
      </c>
      <c r="I4" s="3">
        <v>-46</v>
      </c>
      <c r="J4" s="3" t="s">
        <v>1739</v>
      </c>
      <c r="K4" s="3" t="s">
        <v>1726</v>
      </c>
      <c r="L4" s="3" t="str">
        <f t="shared" ref="L4:L68" si="4">IF(AND(ISNUMBER(O4),ISNUMBER(P4)),IF(ABS(O4-P4)&lt;0.1,"",IF(O4&gt;P4+0.1,"Intra-band SUL","Intra-band SDL")),"")</f>
        <v/>
      </c>
      <c r="M4" s="3" t="s">
        <v>1765</v>
      </c>
      <c r="N4" s="3" t="s">
        <v>1769</v>
      </c>
      <c r="O4" s="6">
        <f t="shared" si="0"/>
        <v>35</v>
      </c>
      <c r="P4" s="6">
        <f t="shared" si="1"/>
        <v>35</v>
      </c>
      <c r="Q4" s="206">
        <f t="shared" si="2"/>
        <v>70</v>
      </c>
      <c r="R4" s="267"/>
      <c r="T4" s="205">
        <f t="shared" si="3"/>
        <v>50</v>
      </c>
    </row>
    <row r="5" spans="1:20" ht="30" x14ac:dyDescent="0.25">
      <c r="A5" s="3" t="s">
        <v>1498</v>
      </c>
      <c r="B5" s="3" t="s">
        <v>3</v>
      </c>
      <c r="C5" s="6">
        <v>700</v>
      </c>
      <c r="D5" s="3" t="s">
        <v>1519</v>
      </c>
      <c r="E5" s="3">
        <v>698</v>
      </c>
      <c r="F5" s="3">
        <v>716</v>
      </c>
      <c r="G5" s="3">
        <v>728</v>
      </c>
      <c r="H5" s="3">
        <v>746</v>
      </c>
      <c r="I5" s="3">
        <v>30</v>
      </c>
      <c r="J5" s="3" t="s">
        <v>30</v>
      </c>
      <c r="K5" s="3"/>
      <c r="L5" s="3" t="str">
        <f t="shared" si="4"/>
        <v/>
      </c>
      <c r="M5" s="3" t="s">
        <v>1764</v>
      </c>
      <c r="N5" s="3"/>
      <c r="O5" s="6">
        <f t="shared" si="0"/>
        <v>18</v>
      </c>
      <c r="P5" s="6">
        <f t="shared" si="1"/>
        <v>18</v>
      </c>
      <c r="Q5" s="206">
        <f t="shared" si="2"/>
        <v>36</v>
      </c>
      <c r="R5" s="267"/>
      <c r="T5" s="205">
        <f t="shared" si="3"/>
        <v>42.857142857142854</v>
      </c>
    </row>
    <row r="6" spans="1:20" x14ac:dyDescent="0.25">
      <c r="A6" s="3" t="s">
        <v>26</v>
      </c>
      <c r="B6" s="3" t="s">
        <v>3</v>
      </c>
      <c r="C6" s="6">
        <v>700</v>
      </c>
      <c r="D6" s="3" t="s">
        <v>27</v>
      </c>
      <c r="E6" s="6">
        <v>699</v>
      </c>
      <c r="F6" s="6">
        <v>716</v>
      </c>
      <c r="G6" s="6">
        <v>729</v>
      </c>
      <c r="H6" s="6">
        <v>746</v>
      </c>
      <c r="I6" s="3">
        <v>30</v>
      </c>
      <c r="J6" s="3" t="s">
        <v>30</v>
      </c>
      <c r="K6" s="3"/>
      <c r="L6" s="3" t="str">
        <f t="shared" si="4"/>
        <v/>
      </c>
      <c r="M6" s="3" t="s">
        <v>1765</v>
      </c>
      <c r="N6" s="3" t="s">
        <v>1583</v>
      </c>
      <c r="O6" s="6">
        <f t="shared" si="0"/>
        <v>17</v>
      </c>
      <c r="P6" s="6">
        <f t="shared" si="1"/>
        <v>17</v>
      </c>
      <c r="Q6" s="206">
        <f t="shared" si="2"/>
        <v>34</v>
      </c>
      <c r="R6" s="267"/>
      <c r="T6" s="205">
        <f t="shared" si="3"/>
        <v>42.857142857142854</v>
      </c>
    </row>
    <row r="7" spans="1:20" ht="30" x14ac:dyDescent="0.25">
      <c r="A7" s="3" t="s">
        <v>39</v>
      </c>
      <c r="B7" s="3" t="s">
        <v>3</v>
      </c>
      <c r="C7" s="6">
        <v>700</v>
      </c>
      <c r="D7" s="3" t="s">
        <v>40</v>
      </c>
      <c r="E7" s="6">
        <v>703</v>
      </c>
      <c r="F7" s="6">
        <v>748</v>
      </c>
      <c r="G7" s="6">
        <v>758</v>
      </c>
      <c r="H7" s="6">
        <v>803</v>
      </c>
      <c r="I7" s="3">
        <v>55</v>
      </c>
      <c r="J7" s="3" t="s">
        <v>1569</v>
      </c>
      <c r="K7" s="3"/>
      <c r="L7" s="3" t="str">
        <f t="shared" si="4"/>
        <v/>
      </c>
      <c r="M7" s="3" t="s">
        <v>1765</v>
      </c>
      <c r="N7" s="3" t="s">
        <v>1770</v>
      </c>
      <c r="O7" s="6">
        <f t="shared" si="0"/>
        <v>45</v>
      </c>
      <c r="P7" s="6">
        <f t="shared" si="1"/>
        <v>45</v>
      </c>
      <c r="Q7" s="206">
        <f t="shared" si="2"/>
        <v>90</v>
      </c>
      <c r="R7" s="267"/>
      <c r="T7" s="205">
        <f t="shared" si="3"/>
        <v>42.857142857142854</v>
      </c>
    </row>
    <row r="8" spans="1:20" x14ac:dyDescent="0.25">
      <c r="A8" s="3" t="s">
        <v>89</v>
      </c>
      <c r="B8" s="3" t="s">
        <v>99</v>
      </c>
      <c r="C8" s="6">
        <v>700</v>
      </c>
      <c r="D8" s="3" t="s">
        <v>40</v>
      </c>
      <c r="E8" s="6">
        <v>703</v>
      </c>
      <c r="F8" s="6">
        <v>748</v>
      </c>
      <c r="G8" s="283" t="s">
        <v>46</v>
      </c>
      <c r="H8" s="277"/>
      <c r="I8" s="3" t="s">
        <v>46</v>
      </c>
      <c r="J8" s="3" t="s">
        <v>1569</v>
      </c>
      <c r="K8" s="3"/>
      <c r="L8" s="3" t="str">
        <f t="shared" si="4"/>
        <v/>
      </c>
      <c r="M8" s="3" t="s">
        <v>1765</v>
      </c>
      <c r="N8" s="3"/>
      <c r="O8" s="6">
        <f t="shared" si="0"/>
        <v>45</v>
      </c>
      <c r="P8" s="6" t="str">
        <f t="shared" si="1"/>
        <v>N/A</v>
      </c>
      <c r="Q8" s="206">
        <f t="shared" si="2"/>
        <v>45</v>
      </c>
      <c r="R8" s="267"/>
      <c r="T8" s="205">
        <f t="shared" si="3"/>
        <v>42.857142857142854</v>
      </c>
    </row>
    <row r="9" spans="1:20" x14ac:dyDescent="0.25">
      <c r="A9" s="3" t="s">
        <v>1489</v>
      </c>
      <c r="B9" s="3" t="s">
        <v>3</v>
      </c>
      <c r="C9" s="6">
        <v>700</v>
      </c>
      <c r="D9" s="3" t="s">
        <v>1511</v>
      </c>
      <c r="E9" s="3">
        <v>777</v>
      </c>
      <c r="F9" s="3">
        <v>787</v>
      </c>
      <c r="G9" s="3">
        <v>746</v>
      </c>
      <c r="H9" s="3">
        <v>756</v>
      </c>
      <c r="I9" s="3">
        <v>-31</v>
      </c>
      <c r="J9" s="3" t="s">
        <v>141</v>
      </c>
      <c r="K9" s="3"/>
      <c r="L9" s="3" t="str">
        <f t="shared" si="4"/>
        <v/>
      </c>
      <c r="M9" s="3" t="s">
        <v>1764</v>
      </c>
      <c r="N9" s="3"/>
      <c r="O9" s="6">
        <f t="shared" si="0"/>
        <v>10</v>
      </c>
      <c r="P9" s="6">
        <f t="shared" si="1"/>
        <v>10</v>
      </c>
      <c r="Q9" s="206">
        <f t="shared" si="2"/>
        <v>20</v>
      </c>
      <c r="R9" s="267"/>
      <c r="T9" s="205">
        <f t="shared" si="3"/>
        <v>42.857142857142854</v>
      </c>
    </row>
    <row r="10" spans="1:20" x14ac:dyDescent="0.25">
      <c r="A10" s="3" t="s">
        <v>1490</v>
      </c>
      <c r="B10" s="3" t="s">
        <v>3</v>
      </c>
      <c r="C10" s="6">
        <v>700</v>
      </c>
      <c r="D10" s="3" t="s">
        <v>1511</v>
      </c>
      <c r="E10" s="3">
        <v>788</v>
      </c>
      <c r="F10" s="3">
        <v>798</v>
      </c>
      <c r="G10" s="3">
        <v>758</v>
      </c>
      <c r="H10" s="3">
        <v>768</v>
      </c>
      <c r="I10" s="3">
        <v>-30</v>
      </c>
      <c r="J10" s="3" t="s">
        <v>141</v>
      </c>
      <c r="K10" s="3"/>
      <c r="L10" s="3" t="str">
        <f t="shared" si="4"/>
        <v/>
      </c>
      <c r="M10" s="3" t="s">
        <v>1766</v>
      </c>
      <c r="N10" s="3" t="s">
        <v>1583</v>
      </c>
      <c r="O10" s="6">
        <f t="shared" si="0"/>
        <v>10</v>
      </c>
      <c r="P10" s="6">
        <f t="shared" si="1"/>
        <v>10</v>
      </c>
      <c r="Q10" s="206">
        <f t="shared" si="2"/>
        <v>20</v>
      </c>
      <c r="R10" s="267"/>
      <c r="T10" s="205">
        <f t="shared" si="3"/>
        <v>42.857142857142854</v>
      </c>
    </row>
    <row r="11" spans="1:20" x14ac:dyDescent="0.25">
      <c r="A11" s="3" t="s">
        <v>897</v>
      </c>
      <c r="B11" s="3" t="s">
        <v>98</v>
      </c>
      <c r="C11" s="6">
        <v>700</v>
      </c>
      <c r="D11" s="3" t="s">
        <v>27</v>
      </c>
      <c r="E11" s="283" t="s">
        <v>46</v>
      </c>
      <c r="F11" s="277"/>
      <c r="G11" s="3">
        <v>717</v>
      </c>
      <c r="H11" s="3">
        <v>728</v>
      </c>
      <c r="I11" s="3" t="s">
        <v>46</v>
      </c>
      <c r="J11" s="3" t="s">
        <v>141</v>
      </c>
      <c r="K11" s="3"/>
      <c r="L11" s="3" t="str">
        <f t="shared" si="4"/>
        <v/>
      </c>
      <c r="M11" s="3" t="s">
        <v>1766</v>
      </c>
      <c r="N11" s="3" t="s">
        <v>1769</v>
      </c>
      <c r="O11" s="6" t="str">
        <f t="shared" si="0"/>
        <v>N/A</v>
      </c>
      <c r="P11" s="6">
        <f t="shared" si="1"/>
        <v>11</v>
      </c>
      <c r="Q11" s="206">
        <f t="shared" si="2"/>
        <v>11</v>
      </c>
      <c r="R11" s="267"/>
      <c r="T11" s="205">
        <f t="shared" si="3"/>
        <v>42.857142857142854</v>
      </c>
    </row>
    <row r="12" spans="1:20" x14ac:dyDescent="0.25">
      <c r="A12" s="3" t="s">
        <v>1497</v>
      </c>
      <c r="B12" s="3" t="s">
        <v>98</v>
      </c>
      <c r="C12" s="6">
        <v>700</v>
      </c>
      <c r="D12" s="3" t="s">
        <v>215</v>
      </c>
      <c r="E12" s="283" t="s">
        <v>46</v>
      </c>
      <c r="F12" s="277"/>
      <c r="G12" s="6">
        <v>738</v>
      </c>
      <c r="H12" s="211">
        <v>758</v>
      </c>
      <c r="I12" s="3" t="s">
        <v>46</v>
      </c>
      <c r="J12" s="3" t="s">
        <v>7</v>
      </c>
      <c r="K12" s="3"/>
      <c r="L12" s="3" t="str">
        <f t="shared" si="4"/>
        <v/>
      </c>
      <c r="M12" s="3" t="s">
        <v>1764</v>
      </c>
      <c r="N12" s="3"/>
      <c r="O12" s="6" t="str">
        <f t="shared" si="0"/>
        <v>N/A</v>
      </c>
      <c r="P12" s="6">
        <f t="shared" si="1"/>
        <v>20</v>
      </c>
      <c r="Q12" s="206">
        <f t="shared" si="2"/>
        <v>20</v>
      </c>
      <c r="R12" s="267"/>
      <c r="T12" s="205">
        <f t="shared" si="3"/>
        <v>42.857142857142854</v>
      </c>
    </row>
    <row r="13" spans="1:20" ht="30" x14ac:dyDescent="0.25">
      <c r="A13" s="3" t="s">
        <v>31</v>
      </c>
      <c r="B13" s="3" t="s">
        <v>3</v>
      </c>
      <c r="C13" s="6">
        <v>800</v>
      </c>
      <c r="D13" s="3" t="s">
        <v>32</v>
      </c>
      <c r="E13" s="6">
        <v>832</v>
      </c>
      <c r="F13" s="6">
        <v>862</v>
      </c>
      <c r="G13" s="6">
        <v>791</v>
      </c>
      <c r="H13" s="6">
        <v>821</v>
      </c>
      <c r="I13" s="3">
        <v>-41</v>
      </c>
      <c r="J13" s="3" t="s">
        <v>7</v>
      </c>
      <c r="K13" s="3"/>
      <c r="L13" s="3" t="str">
        <f t="shared" si="4"/>
        <v/>
      </c>
      <c r="M13" s="3" t="s">
        <v>1765</v>
      </c>
      <c r="N13" s="3" t="s">
        <v>1768</v>
      </c>
      <c r="O13" s="6">
        <f t="shared" si="0"/>
        <v>30</v>
      </c>
      <c r="P13" s="6">
        <f t="shared" si="1"/>
        <v>30</v>
      </c>
      <c r="Q13" s="206">
        <f t="shared" si="2"/>
        <v>60</v>
      </c>
      <c r="R13" s="267"/>
      <c r="T13" s="205">
        <f t="shared" si="3"/>
        <v>37.5</v>
      </c>
    </row>
    <row r="14" spans="1:20" ht="30" x14ac:dyDescent="0.25">
      <c r="A14" s="207" t="s">
        <v>1500</v>
      </c>
      <c r="B14" s="3" t="s">
        <v>3</v>
      </c>
      <c r="C14" s="210" t="s">
        <v>1532</v>
      </c>
      <c r="D14" s="3" t="s">
        <v>1527</v>
      </c>
      <c r="E14" s="208">
        <v>832</v>
      </c>
      <c r="F14" s="208">
        <v>862</v>
      </c>
      <c r="G14" s="208">
        <v>1427</v>
      </c>
      <c r="H14" s="208">
        <v>1432</v>
      </c>
      <c r="I14" s="3" t="s">
        <v>2026</v>
      </c>
      <c r="J14" s="3" t="s">
        <v>2016</v>
      </c>
      <c r="K14" s="3" t="s">
        <v>1751</v>
      </c>
      <c r="L14" s="3" t="str">
        <f t="shared" si="4"/>
        <v>Intra-band SUL</v>
      </c>
      <c r="M14" s="3" t="s">
        <v>1766</v>
      </c>
      <c r="N14" s="3"/>
      <c r="O14" s="6">
        <f t="shared" si="0"/>
        <v>30</v>
      </c>
      <c r="P14" s="6">
        <f t="shared" si="1"/>
        <v>5</v>
      </c>
      <c r="Q14" s="206">
        <f t="shared" si="2"/>
        <v>35</v>
      </c>
      <c r="R14" s="267"/>
      <c r="T14" s="208" t="e">
        <f t="shared" si="3"/>
        <v>#VALUE!</v>
      </c>
    </row>
    <row r="15" spans="1:20" ht="60" x14ac:dyDescent="0.25">
      <c r="A15" s="207" t="s">
        <v>1501</v>
      </c>
      <c r="B15" s="3" t="s">
        <v>3</v>
      </c>
      <c r="C15" s="210" t="s">
        <v>1532</v>
      </c>
      <c r="D15" s="3" t="s">
        <v>1527</v>
      </c>
      <c r="E15" s="208">
        <v>832</v>
      </c>
      <c r="F15" s="208">
        <v>862</v>
      </c>
      <c r="G15" s="287">
        <v>1432</v>
      </c>
      <c r="H15" s="287">
        <v>1517</v>
      </c>
      <c r="I15" s="3" t="s">
        <v>2025</v>
      </c>
      <c r="J15" s="3" t="s">
        <v>7</v>
      </c>
      <c r="K15" s="3" t="s">
        <v>1751</v>
      </c>
      <c r="L15" s="3" t="str">
        <f t="shared" si="4"/>
        <v>Intra-band SDL</v>
      </c>
      <c r="M15" s="3" t="s">
        <v>1766</v>
      </c>
      <c r="N15" s="3"/>
      <c r="O15" s="6">
        <f t="shared" si="0"/>
        <v>30</v>
      </c>
      <c r="P15" s="6">
        <f t="shared" si="1"/>
        <v>85</v>
      </c>
      <c r="Q15" s="206">
        <f t="shared" si="2"/>
        <v>115</v>
      </c>
      <c r="R15" s="267"/>
      <c r="T15" s="209" t="e">
        <f t="shared" si="3"/>
        <v>#VALUE!</v>
      </c>
    </row>
    <row r="16" spans="1:20" ht="30" x14ac:dyDescent="0.25">
      <c r="A16" s="3" t="s">
        <v>88</v>
      </c>
      <c r="B16" s="3" t="s">
        <v>99</v>
      </c>
      <c r="C16" s="6">
        <v>800</v>
      </c>
      <c r="D16" s="3" t="s">
        <v>32</v>
      </c>
      <c r="E16" s="6">
        <v>832</v>
      </c>
      <c r="F16" s="206">
        <v>862</v>
      </c>
      <c r="G16" s="283" t="s">
        <v>46</v>
      </c>
      <c r="H16" s="277"/>
      <c r="I16" s="270" t="s">
        <v>46</v>
      </c>
      <c r="J16" s="3" t="s">
        <v>7</v>
      </c>
      <c r="K16" s="3"/>
      <c r="L16" s="3" t="str">
        <f t="shared" si="4"/>
        <v/>
      </c>
      <c r="M16" s="3" t="s">
        <v>1765</v>
      </c>
      <c r="N16" s="3"/>
      <c r="O16" s="6">
        <f t="shared" si="0"/>
        <v>30</v>
      </c>
      <c r="P16" s="6" t="str">
        <f t="shared" si="1"/>
        <v>N/A</v>
      </c>
      <c r="Q16" s="206">
        <f t="shared" si="2"/>
        <v>30</v>
      </c>
      <c r="R16" s="267"/>
      <c r="T16" s="205">
        <f t="shared" si="3"/>
        <v>37.5</v>
      </c>
    </row>
    <row r="17" spans="1:20" ht="30" x14ac:dyDescent="0.25">
      <c r="A17" s="3" t="s">
        <v>1492</v>
      </c>
      <c r="B17" s="3" t="s">
        <v>3</v>
      </c>
      <c r="C17" s="6">
        <v>850</v>
      </c>
      <c r="D17" s="3" t="s">
        <v>1512</v>
      </c>
      <c r="E17" s="3">
        <v>814</v>
      </c>
      <c r="F17" s="3">
        <v>849</v>
      </c>
      <c r="G17" s="3">
        <v>859</v>
      </c>
      <c r="H17" s="3">
        <v>894</v>
      </c>
      <c r="I17" s="3">
        <v>45</v>
      </c>
      <c r="J17" s="3" t="s">
        <v>2010</v>
      </c>
      <c r="K17" s="3" t="s">
        <v>1726</v>
      </c>
      <c r="L17" s="3" t="str">
        <f t="shared" si="4"/>
        <v/>
      </c>
      <c r="M17" s="3" t="s">
        <v>1766</v>
      </c>
      <c r="N17" s="3"/>
      <c r="O17" s="6">
        <f t="shared" si="0"/>
        <v>35</v>
      </c>
      <c r="P17" s="6">
        <f t="shared" si="1"/>
        <v>35</v>
      </c>
      <c r="Q17" s="206">
        <f t="shared" si="2"/>
        <v>70</v>
      </c>
      <c r="R17" s="267"/>
      <c r="T17" s="205">
        <f t="shared" si="3"/>
        <v>35.294117647058826</v>
      </c>
    </row>
    <row r="18" spans="1:20" ht="30" x14ac:dyDescent="0.25">
      <c r="A18" s="3" t="s">
        <v>1529</v>
      </c>
      <c r="B18" s="3" t="s">
        <v>3</v>
      </c>
      <c r="C18" s="6">
        <v>850</v>
      </c>
      <c r="D18" s="3" t="s">
        <v>154</v>
      </c>
      <c r="E18" s="3">
        <v>815</v>
      </c>
      <c r="F18" s="3">
        <v>830</v>
      </c>
      <c r="G18" s="3">
        <v>860</v>
      </c>
      <c r="H18" s="3">
        <v>875</v>
      </c>
      <c r="I18" s="3">
        <v>45</v>
      </c>
      <c r="J18" s="3" t="s">
        <v>30</v>
      </c>
      <c r="K18" s="3"/>
      <c r="L18" s="3" t="str">
        <f t="shared" si="4"/>
        <v/>
      </c>
      <c r="M18" s="3" t="s">
        <v>1766</v>
      </c>
      <c r="N18" s="3" t="s">
        <v>406</v>
      </c>
      <c r="O18" s="6">
        <f t="shared" si="0"/>
        <v>15</v>
      </c>
      <c r="P18" s="6">
        <f t="shared" si="1"/>
        <v>15</v>
      </c>
      <c r="Q18" s="206">
        <f t="shared" si="2"/>
        <v>30</v>
      </c>
      <c r="R18" s="267"/>
      <c r="T18" s="205">
        <f t="shared" si="3"/>
        <v>35.294117647058826</v>
      </c>
    </row>
    <row r="19" spans="1:20" ht="30" x14ac:dyDescent="0.25">
      <c r="A19" s="3" t="s">
        <v>15</v>
      </c>
      <c r="B19" s="3" t="s">
        <v>3</v>
      </c>
      <c r="C19" s="6">
        <v>850</v>
      </c>
      <c r="D19" s="3" t="s">
        <v>16</v>
      </c>
      <c r="E19" s="6">
        <v>824</v>
      </c>
      <c r="F19" s="6">
        <v>849</v>
      </c>
      <c r="G19" s="239">
        <v>869</v>
      </c>
      <c r="H19" s="239">
        <v>894</v>
      </c>
      <c r="I19" s="3">
        <v>45</v>
      </c>
      <c r="J19" s="3" t="s">
        <v>2007</v>
      </c>
      <c r="K19" s="3" t="s">
        <v>1726</v>
      </c>
      <c r="L19" s="3" t="str">
        <f t="shared" si="4"/>
        <v/>
      </c>
      <c r="M19" s="3" t="s">
        <v>1765</v>
      </c>
      <c r="N19" s="3" t="s">
        <v>1771</v>
      </c>
      <c r="O19" s="6">
        <f t="shared" si="0"/>
        <v>25</v>
      </c>
      <c r="P19" s="6">
        <f t="shared" si="1"/>
        <v>25</v>
      </c>
      <c r="Q19" s="206">
        <f t="shared" si="2"/>
        <v>50</v>
      </c>
      <c r="R19" s="267"/>
      <c r="T19" s="205">
        <f t="shared" si="3"/>
        <v>35.294117647058826</v>
      </c>
    </row>
    <row r="20" spans="1:20" x14ac:dyDescent="0.25">
      <c r="A20" s="3" t="s">
        <v>1499</v>
      </c>
      <c r="B20" s="3" t="s">
        <v>99</v>
      </c>
      <c r="C20" s="6">
        <v>850</v>
      </c>
      <c r="D20" s="3" t="s">
        <v>16</v>
      </c>
      <c r="E20" s="6">
        <v>824</v>
      </c>
      <c r="F20" s="206">
        <v>849</v>
      </c>
      <c r="G20" s="283" t="s">
        <v>46</v>
      </c>
      <c r="H20" s="277"/>
      <c r="I20" s="270" t="s">
        <v>46</v>
      </c>
      <c r="J20" s="3" t="s">
        <v>1571</v>
      </c>
      <c r="K20" s="3"/>
      <c r="L20" s="3" t="str">
        <f t="shared" si="4"/>
        <v/>
      </c>
      <c r="M20" s="3" t="s">
        <v>1766</v>
      </c>
      <c r="N20" s="3"/>
      <c r="O20" s="6">
        <f t="shared" si="0"/>
        <v>25</v>
      </c>
      <c r="P20" s="6" t="str">
        <f t="shared" si="1"/>
        <v>N/A</v>
      </c>
      <c r="Q20" s="206">
        <f t="shared" si="2"/>
        <v>25</v>
      </c>
      <c r="R20" s="267"/>
      <c r="T20" s="205">
        <f t="shared" si="3"/>
        <v>35.294117647058826</v>
      </c>
    </row>
    <row r="21" spans="1:20" ht="30" x14ac:dyDescent="0.25">
      <c r="A21" s="3" t="s">
        <v>1730</v>
      </c>
      <c r="B21" s="3" t="s">
        <v>3</v>
      </c>
      <c r="C21" s="6">
        <v>900</v>
      </c>
      <c r="D21" s="3" t="s">
        <v>1525</v>
      </c>
      <c r="E21" s="205">
        <v>874.4</v>
      </c>
      <c r="F21" s="6">
        <v>880</v>
      </c>
      <c r="G21" s="268">
        <v>919.4</v>
      </c>
      <c r="H21" s="244">
        <v>925</v>
      </c>
      <c r="I21" s="3">
        <v>45</v>
      </c>
      <c r="J21" s="3">
        <v>5</v>
      </c>
      <c r="K21" s="3"/>
      <c r="L21" s="3" t="str">
        <f t="shared" si="4"/>
        <v/>
      </c>
      <c r="M21" s="3" t="s">
        <v>1764</v>
      </c>
      <c r="N21" s="3"/>
      <c r="O21" s="6">
        <f t="shared" si="0"/>
        <v>5.6000000000000227</v>
      </c>
      <c r="P21" s="6">
        <f t="shared" si="1"/>
        <v>5.6000000000000227</v>
      </c>
      <c r="Q21" s="206">
        <f t="shared" si="2"/>
        <v>11.200000000000045</v>
      </c>
      <c r="R21" s="6"/>
      <c r="T21" s="205">
        <f t="shared" si="3"/>
        <v>33.333333333333329</v>
      </c>
    </row>
    <row r="22" spans="1:20" ht="30" x14ac:dyDescent="0.25">
      <c r="A22" s="3" t="s">
        <v>23</v>
      </c>
      <c r="B22" s="3" t="s">
        <v>3</v>
      </c>
      <c r="C22" s="6">
        <v>900</v>
      </c>
      <c r="D22" s="3" t="s">
        <v>97</v>
      </c>
      <c r="E22" s="6">
        <v>880</v>
      </c>
      <c r="F22" s="6">
        <v>915</v>
      </c>
      <c r="G22" s="6">
        <v>925</v>
      </c>
      <c r="H22" s="6">
        <v>960</v>
      </c>
      <c r="I22" s="3">
        <v>45</v>
      </c>
      <c r="J22" s="3" t="s">
        <v>2008</v>
      </c>
      <c r="K22" s="3" t="s">
        <v>1726</v>
      </c>
      <c r="L22" s="3" t="str">
        <f t="shared" si="4"/>
        <v/>
      </c>
      <c r="M22" s="3" t="s">
        <v>1765</v>
      </c>
      <c r="N22" s="3" t="s">
        <v>1772</v>
      </c>
      <c r="O22" s="6">
        <f t="shared" si="0"/>
        <v>35</v>
      </c>
      <c r="P22" s="6">
        <f t="shared" si="1"/>
        <v>35</v>
      </c>
      <c r="Q22" s="206">
        <f t="shared" si="2"/>
        <v>70</v>
      </c>
      <c r="R22" s="267"/>
      <c r="T22" s="205">
        <f t="shared" si="3"/>
        <v>33.333333333333329</v>
      </c>
    </row>
    <row r="23" spans="1:20" x14ac:dyDescent="0.25">
      <c r="A23" s="3" t="s">
        <v>86</v>
      </c>
      <c r="B23" s="3" t="s">
        <v>99</v>
      </c>
      <c r="C23" s="6">
        <v>900</v>
      </c>
      <c r="D23" s="3" t="s">
        <v>87</v>
      </c>
      <c r="E23" s="6">
        <v>880</v>
      </c>
      <c r="F23" s="6">
        <v>915</v>
      </c>
      <c r="G23" s="283" t="s">
        <v>46</v>
      </c>
      <c r="H23" s="277"/>
      <c r="I23" s="3" t="s">
        <v>46</v>
      </c>
      <c r="J23" s="3" t="s">
        <v>7</v>
      </c>
      <c r="K23" s="3"/>
      <c r="L23" s="3" t="str">
        <f t="shared" si="4"/>
        <v/>
      </c>
      <c r="M23" s="3" t="s">
        <v>1765</v>
      </c>
      <c r="N23" s="3"/>
      <c r="O23" s="6">
        <f t="shared" si="0"/>
        <v>35</v>
      </c>
      <c r="P23" s="6" t="str">
        <f t="shared" si="1"/>
        <v>N/A</v>
      </c>
      <c r="Q23" s="206">
        <f t="shared" si="2"/>
        <v>35</v>
      </c>
      <c r="R23" s="267"/>
      <c r="T23" s="205">
        <f t="shared" si="3"/>
        <v>33.333333333333329</v>
      </c>
    </row>
    <row r="24" spans="1:20" ht="30" x14ac:dyDescent="0.25">
      <c r="A24" s="207" t="s">
        <v>1502</v>
      </c>
      <c r="B24" s="3" t="s">
        <v>3</v>
      </c>
      <c r="C24" s="210" t="s">
        <v>2018</v>
      </c>
      <c r="D24" s="3" t="s">
        <v>1536</v>
      </c>
      <c r="E24" s="208">
        <v>880</v>
      </c>
      <c r="F24" s="208">
        <v>915</v>
      </c>
      <c r="G24" s="208">
        <v>1427</v>
      </c>
      <c r="H24" s="286">
        <v>1432</v>
      </c>
      <c r="I24" s="3" t="s">
        <v>2023</v>
      </c>
      <c r="J24" s="3" t="s">
        <v>2016</v>
      </c>
      <c r="K24" s="3" t="s">
        <v>1751</v>
      </c>
      <c r="L24" s="3" t="str">
        <f t="shared" si="4"/>
        <v>Intra-band SUL</v>
      </c>
      <c r="M24" s="3" t="s">
        <v>1766</v>
      </c>
      <c r="N24" s="3"/>
      <c r="O24" s="6">
        <f t="shared" si="0"/>
        <v>35</v>
      </c>
      <c r="P24" s="6">
        <f t="shared" si="1"/>
        <v>5</v>
      </c>
      <c r="Q24" s="206">
        <f t="shared" si="2"/>
        <v>40</v>
      </c>
      <c r="R24" s="267"/>
      <c r="T24" s="209" t="e">
        <f t="shared" si="3"/>
        <v>#VALUE!</v>
      </c>
    </row>
    <row r="25" spans="1:20" ht="60" x14ac:dyDescent="0.25">
      <c r="A25" s="207" t="s">
        <v>1503</v>
      </c>
      <c r="B25" s="3" t="s">
        <v>3</v>
      </c>
      <c r="C25" s="210" t="s">
        <v>2018</v>
      </c>
      <c r="D25" s="3" t="s">
        <v>1536</v>
      </c>
      <c r="E25" s="208">
        <v>880</v>
      </c>
      <c r="F25" s="208">
        <v>915</v>
      </c>
      <c r="G25" s="208">
        <v>1432</v>
      </c>
      <c r="H25" s="208">
        <v>1517</v>
      </c>
      <c r="I25" s="3" t="s">
        <v>2024</v>
      </c>
      <c r="J25" s="3" t="s">
        <v>7</v>
      </c>
      <c r="K25" s="3" t="s">
        <v>1751</v>
      </c>
      <c r="L25" s="3" t="str">
        <f t="shared" si="4"/>
        <v>Intra-band SDL</v>
      </c>
      <c r="M25" s="3" t="s">
        <v>1766</v>
      </c>
      <c r="N25" s="3"/>
      <c r="O25" s="6">
        <f t="shared" si="0"/>
        <v>35</v>
      </c>
      <c r="P25" s="6">
        <f t="shared" si="1"/>
        <v>85</v>
      </c>
      <c r="Q25" s="206">
        <f t="shared" si="2"/>
        <v>120</v>
      </c>
      <c r="R25" s="267"/>
      <c r="T25" s="209" t="e">
        <f t="shared" si="3"/>
        <v>#VALUE!</v>
      </c>
    </row>
    <row r="26" spans="1:20" ht="30" x14ac:dyDescent="0.25">
      <c r="A26" s="3" t="s">
        <v>60</v>
      </c>
      <c r="B26" s="3" t="s">
        <v>44</v>
      </c>
      <c r="C26" s="6">
        <v>1500</v>
      </c>
      <c r="D26" s="3" t="s">
        <v>106</v>
      </c>
      <c r="E26" s="276">
        <v>1427</v>
      </c>
      <c r="F26" s="277"/>
      <c r="G26" s="276">
        <v>1432</v>
      </c>
      <c r="H26" s="277"/>
      <c r="I26" s="3" t="s">
        <v>46</v>
      </c>
      <c r="J26" s="3">
        <v>5</v>
      </c>
      <c r="K26" s="212"/>
      <c r="L26" s="3" t="str">
        <f t="shared" si="4"/>
        <v/>
      </c>
      <c r="M26" s="3" t="s">
        <v>1765</v>
      </c>
      <c r="N26" s="3" t="s">
        <v>1768</v>
      </c>
      <c r="O26" s="6" t="str">
        <f t="shared" si="0"/>
        <v>N/A</v>
      </c>
      <c r="P26" s="6" t="str">
        <f t="shared" si="1"/>
        <v>N/A</v>
      </c>
      <c r="Q26" s="206">
        <f t="shared" si="2"/>
        <v>5</v>
      </c>
      <c r="R26" s="267"/>
      <c r="T26" s="205">
        <f t="shared" si="3"/>
        <v>20</v>
      </c>
    </row>
    <row r="27" spans="1:20" ht="30" x14ac:dyDescent="0.25">
      <c r="A27" s="3" t="s">
        <v>77</v>
      </c>
      <c r="B27" s="3" t="s">
        <v>3</v>
      </c>
      <c r="C27" s="6">
        <v>1500</v>
      </c>
      <c r="D27" s="3" t="s">
        <v>101</v>
      </c>
      <c r="E27" s="6">
        <v>1427</v>
      </c>
      <c r="F27" s="6">
        <v>1470</v>
      </c>
      <c r="G27" s="6">
        <v>1475</v>
      </c>
      <c r="H27" s="6">
        <v>1518</v>
      </c>
      <c r="I27" s="3">
        <v>48</v>
      </c>
      <c r="J27" s="3" t="s">
        <v>7</v>
      </c>
      <c r="K27" s="3"/>
      <c r="L27" s="3" t="str">
        <f t="shared" si="4"/>
        <v/>
      </c>
      <c r="M27" s="3" t="s">
        <v>1765</v>
      </c>
      <c r="N27" s="3" t="s">
        <v>406</v>
      </c>
      <c r="O27" s="6">
        <f t="shared" si="0"/>
        <v>43</v>
      </c>
      <c r="P27" s="6">
        <f t="shared" si="1"/>
        <v>43</v>
      </c>
      <c r="Q27" s="206">
        <f t="shared" si="2"/>
        <v>86</v>
      </c>
      <c r="R27" s="267"/>
      <c r="T27" s="205">
        <f t="shared" si="3"/>
        <v>20</v>
      </c>
    </row>
    <row r="28" spans="1:20" ht="30" x14ac:dyDescent="0.25">
      <c r="A28" s="3" t="s">
        <v>58</v>
      </c>
      <c r="B28" s="3" t="s">
        <v>44</v>
      </c>
      <c r="C28" s="6">
        <v>1500</v>
      </c>
      <c r="D28" s="3" t="s">
        <v>100</v>
      </c>
      <c r="E28" s="276">
        <v>1432</v>
      </c>
      <c r="F28" s="277"/>
      <c r="G28" s="276">
        <v>1517</v>
      </c>
      <c r="H28" s="277"/>
      <c r="I28" s="3" t="s">
        <v>46</v>
      </c>
      <c r="J28" s="3" t="s">
        <v>2014</v>
      </c>
      <c r="K28" s="3" t="s">
        <v>1726</v>
      </c>
      <c r="L28" s="3" t="str">
        <f t="shared" si="4"/>
        <v/>
      </c>
      <c r="M28" s="3" t="s">
        <v>1765</v>
      </c>
      <c r="N28" s="3" t="s">
        <v>1768</v>
      </c>
      <c r="O28" s="6" t="str">
        <f t="shared" si="0"/>
        <v>N/A</v>
      </c>
      <c r="P28" s="6" t="str">
        <f t="shared" si="1"/>
        <v>N/A</v>
      </c>
      <c r="Q28" s="206">
        <f t="shared" si="2"/>
        <v>85</v>
      </c>
      <c r="R28" s="267"/>
      <c r="T28" s="205">
        <f t="shared" si="3"/>
        <v>20</v>
      </c>
    </row>
    <row r="29" spans="1:20" ht="30" x14ac:dyDescent="0.25">
      <c r="A29" s="3" t="s">
        <v>81</v>
      </c>
      <c r="B29" s="3" t="s">
        <v>98</v>
      </c>
      <c r="C29" s="6">
        <v>1500</v>
      </c>
      <c r="D29" s="3" t="s">
        <v>107</v>
      </c>
      <c r="E29" s="283" t="s">
        <v>46</v>
      </c>
      <c r="F29" s="277"/>
      <c r="G29" s="6">
        <v>1427</v>
      </c>
      <c r="H29" s="6">
        <v>1432</v>
      </c>
      <c r="I29" s="3" t="s">
        <v>46</v>
      </c>
      <c r="J29" s="3">
        <v>5</v>
      </c>
      <c r="K29" s="3"/>
      <c r="L29" s="3" t="str">
        <f t="shared" si="4"/>
        <v/>
      </c>
      <c r="M29" s="3" t="s">
        <v>1765</v>
      </c>
      <c r="N29" s="3" t="s">
        <v>1768</v>
      </c>
      <c r="O29" s="6" t="str">
        <f t="shared" si="0"/>
        <v>N/A</v>
      </c>
      <c r="P29" s="6">
        <f t="shared" si="1"/>
        <v>5</v>
      </c>
      <c r="Q29" s="206">
        <f t="shared" si="2"/>
        <v>5</v>
      </c>
      <c r="R29" s="267"/>
      <c r="T29" s="205">
        <f t="shared" si="3"/>
        <v>20</v>
      </c>
    </row>
    <row r="30" spans="1:20" ht="30" x14ac:dyDescent="0.25">
      <c r="A30" s="207" t="s">
        <v>1500</v>
      </c>
      <c r="B30" s="3" t="s">
        <v>3</v>
      </c>
      <c r="C30" s="210" t="s">
        <v>1532</v>
      </c>
      <c r="D30" s="3" t="s">
        <v>1527</v>
      </c>
      <c r="E30" s="208">
        <v>832</v>
      </c>
      <c r="F30" s="208">
        <v>862</v>
      </c>
      <c r="G30" s="208">
        <v>1427</v>
      </c>
      <c r="H30" s="208">
        <v>1432</v>
      </c>
      <c r="I30" s="3" t="s">
        <v>2026</v>
      </c>
      <c r="J30" s="3" t="s">
        <v>2016</v>
      </c>
      <c r="K30" s="3" t="s">
        <v>1751</v>
      </c>
      <c r="L30" s="3" t="str">
        <f t="shared" si="4"/>
        <v>Intra-band SUL</v>
      </c>
      <c r="M30" s="3" t="s">
        <v>1766</v>
      </c>
      <c r="N30" s="3"/>
      <c r="O30" s="6">
        <f t="shared" si="0"/>
        <v>30</v>
      </c>
      <c r="P30" s="6">
        <f t="shared" si="1"/>
        <v>5</v>
      </c>
      <c r="Q30" s="206">
        <f t="shared" si="2"/>
        <v>35</v>
      </c>
      <c r="R30" s="267"/>
      <c r="T30" s="208" t="e">
        <f t="shared" si="3"/>
        <v>#VALUE!</v>
      </c>
    </row>
    <row r="31" spans="1:20" ht="30" x14ac:dyDescent="0.25">
      <c r="A31" s="207" t="s">
        <v>1502</v>
      </c>
      <c r="B31" s="3" t="s">
        <v>3</v>
      </c>
      <c r="C31" s="210" t="s">
        <v>2018</v>
      </c>
      <c r="D31" s="3" t="s">
        <v>1536</v>
      </c>
      <c r="E31" s="208">
        <v>880</v>
      </c>
      <c r="F31" s="208">
        <v>915</v>
      </c>
      <c r="G31" s="208">
        <v>1427</v>
      </c>
      <c r="H31" s="286">
        <v>1432</v>
      </c>
      <c r="I31" s="3" t="s">
        <v>2023</v>
      </c>
      <c r="J31" s="3" t="s">
        <v>2016</v>
      </c>
      <c r="K31" s="3" t="s">
        <v>1751</v>
      </c>
      <c r="L31" s="3" t="str">
        <f t="shared" si="4"/>
        <v>Intra-band SUL</v>
      </c>
      <c r="M31" s="3" t="s">
        <v>1766</v>
      </c>
      <c r="N31" s="3"/>
      <c r="O31" s="6">
        <f t="shared" si="0"/>
        <v>35</v>
      </c>
      <c r="P31" s="6">
        <f t="shared" si="1"/>
        <v>5</v>
      </c>
      <c r="Q31" s="206">
        <f t="shared" si="2"/>
        <v>40</v>
      </c>
      <c r="R31" s="267"/>
      <c r="T31" s="209" t="e">
        <f t="shared" si="3"/>
        <v>#VALUE!</v>
      </c>
    </row>
    <row r="32" spans="1:20" ht="30" x14ac:dyDescent="0.25">
      <c r="A32" s="3" t="s">
        <v>80</v>
      </c>
      <c r="B32" s="3" t="s">
        <v>98</v>
      </c>
      <c r="C32" s="6">
        <v>1500</v>
      </c>
      <c r="D32" s="3" t="s">
        <v>100</v>
      </c>
      <c r="E32" s="283" t="s">
        <v>46</v>
      </c>
      <c r="F32" s="277"/>
      <c r="G32" s="6">
        <v>1432</v>
      </c>
      <c r="H32" s="6">
        <v>1517</v>
      </c>
      <c r="I32" s="3" t="s">
        <v>46</v>
      </c>
      <c r="J32" s="3" t="s">
        <v>1574</v>
      </c>
      <c r="K32" s="3"/>
      <c r="L32" s="3" t="str">
        <f t="shared" si="4"/>
        <v/>
      </c>
      <c r="M32" s="3" t="s">
        <v>1765</v>
      </c>
      <c r="N32" s="3" t="s">
        <v>1768</v>
      </c>
      <c r="O32" s="6" t="str">
        <f t="shared" si="0"/>
        <v>N/A</v>
      </c>
      <c r="P32" s="6">
        <f t="shared" si="1"/>
        <v>85</v>
      </c>
      <c r="Q32" s="206">
        <f t="shared" si="2"/>
        <v>85</v>
      </c>
      <c r="R32" s="267"/>
      <c r="T32" s="205">
        <f t="shared" si="3"/>
        <v>20</v>
      </c>
    </row>
    <row r="33" spans="1:20" ht="60" x14ac:dyDescent="0.25">
      <c r="A33" s="207" t="s">
        <v>1501</v>
      </c>
      <c r="B33" s="3" t="s">
        <v>3</v>
      </c>
      <c r="C33" s="210" t="s">
        <v>1532</v>
      </c>
      <c r="D33" s="3" t="s">
        <v>1527</v>
      </c>
      <c r="E33" s="208">
        <v>832</v>
      </c>
      <c r="F33" s="208">
        <v>862</v>
      </c>
      <c r="G33" s="287">
        <v>1432</v>
      </c>
      <c r="H33" s="287">
        <v>1517</v>
      </c>
      <c r="I33" s="3" t="s">
        <v>2025</v>
      </c>
      <c r="J33" s="3" t="s">
        <v>7</v>
      </c>
      <c r="K33" s="3" t="s">
        <v>1751</v>
      </c>
      <c r="L33" s="3" t="str">
        <f t="shared" si="4"/>
        <v>Intra-band SDL</v>
      </c>
      <c r="M33" s="3" t="s">
        <v>1766</v>
      </c>
      <c r="N33" s="3"/>
      <c r="O33" s="6">
        <f t="shared" si="0"/>
        <v>30</v>
      </c>
      <c r="P33" s="6">
        <f t="shared" si="1"/>
        <v>85</v>
      </c>
      <c r="Q33" s="206">
        <f t="shared" si="2"/>
        <v>115</v>
      </c>
      <c r="R33" s="267"/>
      <c r="T33" s="209" t="e">
        <f t="shared" si="3"/>
        <v>#VALUE!</v>
      </c>
    </row>
    <row r="34" spans="1:20" ht="60" x14ac:dyDescent="0.25">
      <c r="A34" s="207" t="s">
        <v>1503</v>
      </c>
      <c r="B34" s="3" t="s">
        <v>3</v>
      </c>
      <c r="C34" s="210" t="s">
        <v>2018</v>
      </c>
      <c r="D34" s="3" t="s">
        <v>1536</v>
      </c>
      <c r="E34" s="208">
        <v>880</v>
      </c>
      <c r="F34" s="208">
        <v>915</v>
      </c>
      <c r="G34" s="208">
        <v>1432</v>
      </c>
      <c r="H34" s="208">
        <v>1517</v>
      </c>
      <c r="I34" s="3" t="s">
        <v>2024</v>
      </c>
      <c r="J34" s="3" t="s">
        <v>7</v>
      </c>
      <c r="K34" s="3" t="s">
        <v>1751</v>
      </c>
      <c r="L34" s="3" t="str">
        <f t="shared" si="4"/>
        <v>Intra-band SDL</v>
      </c>
      <c r="M34" s="3" t="s">
        <v>1766</v>
      </c>
      <c r="N34" s="3"/>
      <c r="O34" s="6">
        <f t="shared" si="0"/>
        <v>35</v>
      </c>
      <c r="P34" s="6">
        <f t="shared" si="1"/>
        <v>85</v>
      </c>
      <c r="Q34" s="206">
        <f t="shared" si="2"/>
        <v>120</v>
      </c>
      <c r="R34" s="267"/>
      <c r="T34" s="209" t="e">
        <f t="shared" si="3"/>
        <v>#VALUE!</v>
      </c>
    </row>
    <row r="35" spans="1:20" ht="30" x14ac:dyDescent="0.25">
      <c r="A35" s="3" t="s">
        <v>1491</v>
      </c>
      <c r="B35" s="3" t="s">
        <v>3</v>
      </c>
      <c r="C35" s="6">
        <v>1600</v>
      </c>
      <c r="D35" s="3" t="s">
        <v>166</v>
      </c>
      <c r="E35" s="205">
        <v>1626.5</v>
      </c>
      <c r="F35" s="205">
        <v>1660.5</v>
      </c>
      <c r="G35" s="6">
        <v>1525</v>
      </c>
      <c r="H35" s="6">
        <v>1559</v>
      </c>
      <c r="I35" s="261" t="s">
        <v>2020</v>
      </c>
      <c r="J35" s="3" t="s">
        <v>141</v>
      </c>
      <c r="K35" s="3" t="s">
        <v>2004</v>
      </c>
      <c r="L35" s="3" t="str">
        <f t="shared" si="4"/>
        <v/>
      </c>
      <c r="M35" s="3" t="s">
        <v>1764</v>
      </c>
      <c r="N35" s="3"/>
      <c r="O35" s="6">
        <f t="shared" ref="O35:O70" si="5">IF(OR($B35="TDD",$B35="SDL"),"N/A",F35-E35)</f>
        <v>34</v>
      </c>
      <c r="P35" s="6">
        <f t="shared" ref="P35:P70" si="6">IF(OR($B35="TDD",$B35="SUL"),"N/A",H35-G35)</f>
        <v>34</v>
      </c>
      <c r="Q35" s="206">
        <f t="shared" ref="Q35:Q67" si="7">IF(O35="N/A",IF(P35="N/A",G35-E35,P35),IF(P35="N/A",O35,O35+P35))</f>
        <v>68</v>
      </c>
      <c r="R35" s="267"/>
      <c r="T35" s="205">
        <f t="shared" ref="T35:T70" si="8">300/C35*100</f>
        <v>18.75</v>
      </c>
    </row>
    <row r="36" spans="1:20" ht="30" x14ac:dyDescent="0.25">
      <c r="A36" s="3" t="s">
        <v>1508</v>
      </c>
      <c r="B36" s="3" t="s">
        <v>99</v>
      </c>
      <c r="C36" s="6">
        <v>1600</v>
      </c>
      <c r="D36" s="3" t="s">
        <v>166</v>
      </c>
      <c r="E36" s="205">
        <v>1626.5</v>
      </c>
      <c r="F36" s="205">
        <v>1660.5</v>
      </c>
      <c r="G36" s="281" t="s">
        <v>46</v>
      </c>
      <c r="H36" s="280"/>
      <c r="I36" s="3" t="s">
        <v>46</v>
      </c>
      <c r="J36" s="3" t="s">
        <v>141</v>
      </c>
      <c r="K36" s="3" t="s">
        <v>1731</v>
      </c>
      <c r="L36" s="3" t="str">
        <f t="shared" si="4"/>
        <v/>
      </c>
      <c r="M36" s="3" t="s">
        <v>1764</v>
      </c>
      <c r="N36" s="3"/>
      <c r="O36" s="6">
        <f t="shared" si="5"/>
        <v>34</v>
      </c>
      <c r="P36" s="6" t="str">
        <f t="shared" si="6"/>
        <v>N/A</v>
      </c>
      <c r="Q36" s="206">
        <f t="shared" si="7"/>
        <v>34</v>
      </c>
      <c r="R36" s="267"/>
      <c r="T36" s="205">
        <f t="shared" si="8"/>
        <v>18.75</v>
      </c>
    </row>
    <row r="37" spans="1:20" x14ac:dyDescent="0.25">
      <c r="A37" s="3" t="s">
        <v>1944</v>
      </c>
      <c r="B37" s="3" t="s">
        <v>44</v>
      </c>
      <c r="C37" s="6">
        <v>1700</v>
      </c>
      <c r="D37" s="3" t="s">
        <v>1943</v>
      </c>
      <c r="E37" s="276">
        <v>1670</v>
      </c>
      <c r="F37" s="277"/>
      <c r="G37" s="276">
        <v>1675</v>
      </c>
      <c r="H37" s="277"/>
      <c r="I37" s="3" t="s">
        <v>46</v>
      </c>
      <c r="J37" s="3">
        <v>5</v>
      </c>
      <c r="K37" s="3"/>
      <c r="L37" s="3" t="str">
        <f t="shared" si="4"/>
        <v/>
      </c>
      <c r="M37" s="3" t="s">
        <v>1781</v>
      </c>
      <c r="N37" s="6"/>
      <c r="O37" s="6" t="str">
        <f t="shared" ref="O37" si="9">IF(OR($B37="TDD",$B37="SDL"),"N/A",F37-E37)</f>
        <v>N/A</v>
      </c>
      <c r="P37" s="6" t="str">
        <f t="shared" ref="P37" si="10">IF(OR($B37="TDD",$B37="SUL"),"N/A",H37-G37)</f>
        <v>N/A</v>
      </c>
      <c r="Q37" s="206">
        <f t="shared" ref="Q37" si="11">IF(O37="N/A",IF(P37="N/A",G37-E37,P37),IF(P37="N/A",O37,O37+P37))</f>
        <v>5</v>
      </c>
      <c r="R37" s="267"/>
      <c r="T37" s="205">
        <f t="shared" ref="T37" si="12">300/C37*100</f>
        <v>17.647058823529413</v>
      </c>
    </row>
    <row r="38" spans="1:20" ht="30" x14ac:dyDescent="0.25">
      <c r="A38" s="3" t="s">
        <v>442</v>
      </c>
      <c r="B38" s="3" t="s">
        <v>99</v>
      </c>
      <c r="C38" s="6">
        <v>1700</v>
      </c>
      <c r="D38" s="3" t="s">
        <v>103</v>
      </c>
      <c r="E38" s="6">
        <v>1710</v>
      </c>
      <c r="F38" s="6">
        <v>1780</v>
      </c>
      <c r="G38" s="283" t="s">
        <v>46</v>
      </c>
      <c r="H38" s="277"/>
      <c r="I38" s="3" t="s">
        <v>46</v>
      </c>
      <c r="J38" s="3" t="s">
        <v>67</v>
      </c>
      <c r="K38" s="3"/>
      <c r="L38" s="3" t="str">
        <f t="shared" si="4"/>
        <v/>
      </c>
      <c r="M38" s="3" t="s">
        <v>1765</v>
      </c>
      <c r="N38" s="3" t="s">
        <v>1769</v>
      </c>
      <c r="O38" s="6">
        <f t="shared" si="5"/>
        <v>70</v>
      </c>
      <c r="P38" s="6" t="str">
        <f t="shared" si="6"/>
        <v>N/A</v>
      </c>
      <c r="Q38" s="206">
        <f t="shared" si="7"/>
        <v>70</v>
      </c>
      <c r="R38" s="267"/>
      <c r="T38" s="205">
        <f t="shared" si="8"/>
        <v>17.647058823529413</v>
      </c>
    </row>
    <row r="39" spans="1:20" ht="30" x14ac:dyDescent="0.25">
      <c r="A39" s="207" t="s">
        <v>65</v>
      </c>
      <c r="B39" s="3" t="s">
        <v>3</v>
      </c>
      <c r="C39" s="210" t="s">
        <v>1530</v>
      </c>
      <c r="D39" s="3" t="s">
        <v>105</v>
      </c>
      <c r="E39" s="208">
        <v>1710</v>
      </c>
      <c r="F39" s="208">
        <v>1780</v>
      </c>
      <c r="G39" s="288">
        <v>2110</v>
      </c>
      <c r="H39" s="289">
        <v>2200</v>
      </c>
      <c r="I39" s="3">
        <v>400</v>
      </c>
      <c r="J39" s="3" t="s">
        <v>1572</v>
      </c>
      <c r="K39" s="3" t="s">
        <v>1750</v>
      </c>
      <c r="L39" s="3" t="str">
        <f t="shared" si="4"/>
        <v>Intra-band SDL</v>
      </c>
      <c r="M39" s="3" t="s">
        <v>1765</v>
      </c>
      <c r="N39" s="3" t="s">
        <v>1769</v>
      </c>
      <c r="O39" s="6">
        <f t="shared" si="5"/>
        <v>70</v>
      </c>
      <c r="P39" s="6">
        <f t="shared" si="6"/>
        <v>90</v>
      </c>
      <c r="Q39" s="206">
        <f t="shared" si="7"/>
        <v>160</v>
      </c>
      <c r="R39" s="267"/>
      <c r="T39" s="208" t="e">
        <f t="shared" si="8"/>
        <v>#VALUE!</v>
      </c>
    </row>
    <row r="40" spans="1:20" ht="45" x14ac:dyDescent="0.25">
      <c r="A40" s="3" t="s">
        <v>11</v>
      </c>
      <c r="B40" s="3" t="s">
        <v>3</v>
      </c>
      <c r="C40" s="6">
        <v>1800</v>
      </c>
      <c r="D40" s="3" t="s">
        <v>12</v>
      </c>
      <c r="E40" s="6">
        <v>1710</v>
      </c>
      <c r="F40" s="6">
        <v>1785</v>
      </c>
      <c r="G40" s="206">
        <v>1805</v>
      </c>
      <c r="H40" s="271">
        <v>1880</v>
      </c>
      <c r="I40" s="3">
        <v>95</v>
      </c>
      <c r="J40" s="3" t="s">
        <v>1568</v>
      </c>
      <c r="K40" s="3"/>
      <c r="L40" s="3" t="str">
        <f t="shared" si="4"/>
        <v/>
      </c>
      <c r="M40" s="3" t="s">
        <v>1765</v>
      </c>
      <c r="N40" s="3" t="s">
        <v>1773</v>
      </c>
      <c r="O40" s="6">
        <f t="shared" si="5"/>
        <v>75</v>
      </c>
      <c r="P40" s="6">
        <f t="shared" si="6"/>
        <v>75</v>
      </c>
      <c r="Q40" s="206">
        <f t="shared" si="7"/>
        <v>150</v>
      </c>
      <c r="R40" s="267"/>
      <c r="T40" s="205">
        <f t="shared" si="8"/>
        <v>16.666666666666664</v>
      </c>
    </row>
    <row r="41" spans="1:20" x14ac:dyDescent="0.25">
      <c r="A41" s="3" t="s">
        <v>85</v>
      </c>
      <c r="B41" s="3" t="s">
        <v>99</v>
      </c>
      <c r="C41" s="6">
        <v>1800</v>
      </c>
      <c r="D41" s="3" t="s">
        <v>12</v>
      </c>
      <c r="E41" s="6">
        <v>1710</v>
      </c>
      <c r="F41" s="6">
        <v>1785</v>
      </c>
      <c r="G41" s="283" t="s">
        <v>46</v>
      </c>
      <c r="H41" s="277"/>
      <c r="I41" s="3" t="s">
        <v>46</v>
      </c>
      <c r="J41" s="3" t="s">
        <v>52</v>
      </c>
      <c r="K41" s="3"/>
      <c r="L41" s="3" t="str">
        <f t="shared" si="4"/>
        <v/>
      </c>
      <c r="M41" s="3" t="s">
        <v>1765</v>
      </c>
      <c r="N41" s="3"/>
      <c r="O41" s="6">
        <f t="shared" si="5"/>
        <v>75</v>
      </c>
      <c r="P41" s="6" t="str">
        <f t="shared" si="6"/>
        <v>N/A</v>
      </c>
      <c r="Q41" s="206">
        <f t="shared" si="7"/>
        <v>75</v>
      </c>
      <c r="R41" s="267"/>
      <c r="T41" s="205">
        <f t="shared" si="8"/>
        <v>16.666666666666664</v>
      </c>
    </row>
    <row r="42" spans="1:20" ht="30" x14ac:dyDescent="0.25">
      <c r="A42" s="3" t="s">
        <v>443</v>
      </c>
      <c r="B42" s="3" t="s">
        <v>3</v>
      </c>
      <c r="C42" s="6">
        <v>1900</v>
      </c>
      <c r="D42" s="3" t="s">
        <v>102</v>
      </c>
      <c r="E42" s="6">
        <v>1850</v>
      </c>
      <c r="F42" s="6">
        <v>1910</v>
      </c>
      <c r="G42" s="6">
        <v>1930</v>
      </c>
      <c r="H42" s="6">
        <v>1990</v>
      </c>
      <c r="I42" s="3">
        <v>80</v>
      </c>
      <c r="J42" s="3" t="s">
        <v>1567</v>
      </c>
      <c r="K42" s="3"/>
      <c r="L42" s="3" t="str">
        <f t="shared" si="4"/>
        <v/>
      </c>
      <c r="M42" s="3" t="s">
        <v>1765</v>
      </c>
      <c r="N42" s="3" t="s">
        <v>1774</v>
      </c>
      <c r="O42" s="6">
        <f t="shared" si="5"/>
        <v>60</v>
      </c>
      <c r="P42" s="6">
        <f t="shared" si="6"/>
        <v>60</v>
      </c>
      <c r="Q42" s="206">
        <f t="shared" si="7"/>
        <v>120</v>
      </c>
      <c r="R42" s="267"/>
      <c r="T42" s="205">
        <f t="shared" si="8"/>
        <v>15.789473684210526</v>
      </c>
    </row>
    <row r="43" spans="1:20" ht="30" x14ac:dyDescent="0.25">
      <c r="A43" s="3" t="s">
        <v>8</v>
      </c>
      <c r="B43" s="3" t="s">
        <v>3</v>
      </c>
      <c r="C43" s="6">
        <v>1900</v>
      </c>
      <c r="D43" s="3" t="s">
        <v>36</v>
      </c>
      <c r="E43" s="239">
        <v>1850</v>
      </c>
      <c r="F43" s="239">
        <v>1915</v>
      </c>
      <c r="G43" s="6">
        <v>1930</v>
      </c>
      <c r="H43" s="6">
        <v>1995</v>
      </c>
      <c r="I43" s="3">
        <v>80</v>
      </c>
      <c r="J43" s="3" t="s">
        <v>2009</v>
      </c>
      <c r="K43" s="3" t="s">
        <v>1726</v>
      </c>
      <c r="L43" s="3" t="str">
        <f t="shared" si="4"/>
        <v/>
      </c>
      <c r="M43" s="3" t="s">
        <v>1765</v>
      </c>
      <c r="N43" s="3" t="s">
        <v>1769</v>
      </c>
      <c r="O43" s="6">
        <f t="shared" si="5"/>
        <v>65</v>
      </c>
      <c r="P43" s="6">
        <f t="shared" si="6"/>
        <v>65</v>
      </c>
      <c r="Q43" s="206">
        <f t="shared" si="7"/>
        <v>130</v>
      </c>
      <c r="R43" s="267"/>
      <c r="T43" s="205">
        <f t="shared" si="8"/>
        <v>15.789473684210526</v>
      </c>
    </row>
    <row r="44" spans="1:20" x14ac:dyDescent="0.25">
      <c r="A44" s="3" t="s">
        <v>49</v>
      </c>
      <c r="B44" s="3" t="s">
        <v>44</v>
      </c>
      <c r="C44" s="6">
        <v>1900</v>
      </c>
      <c r="D44" s="238" t="s">
        <v>50</v>
      </c>
      <c r="E44" s="276">
        <v>1880</v>
      </c>
      <c r="F44" s="277"/>
      <c r="G44" s="276">
        <v>1920</v>
      </c>
      <c r="H44" s="277"/>
      <c r="I44" s="3" t="s">
        <v>46</v>
      </c>
      <c r="J44" s="3" t="s">
        <v>52</v>
      </c>
      <c r="K44" s="3"/>
      <c r="L44" s="3" t="str">
        <f t="shared" si="4"/>
        <v/>
      </c>
      <c r="M44" s="3" t="s">
        <v>1765</v>
      </c>
      <c r="N44" s="3" t="s">
        <v>409</v>
      </c>
      <c r="O44" s="6" t="str">
        <f t="shared" si="5"/>
        <v>N/A</v>
      </c>
      <c r="P44" s="6" t="str">
        <f t="shared" si="6"/>
        <v>N/A</v>
      </c>
      <c r="Q44" s="206">
        <f t="shared" si="7"/>
        <v>40</v>
      </c>
      <c r="R44" s="267"/>
      <c r="T44" s="205">
        <f t="shared" si="8"/>
        <v>15.789473684210526</v>
      </c>
    </row>
    <row r="45" spans="1:20" x14ac:dyDescent="0.25">
      <c r="A45" s="3" t="s">
        <v>1507</v>
      </c>
      <c r="B45" s="3" t="s">
        <v>99</v>
      </c>
      <c r="C45" s="6">
        <v>1900</v>
      </c>
      <c r="D45" s="3" t="s">
        <v>50</v>
      </c>
      <c r="E45" s="244">
        <v>1880</v>
      </c>
      <c r="F45" s="244">
        <v>1920</v>
      </c>
      <c r="G45" s="283" t="s">
        <v>46</v>
      </c>
      <c r="H45" s="277"/>
      <c r="I45" s="3" t="s">
        <v>46</v>
      </c>
      <c r="J45" s="3" t="s">
        <v>52</v>
      </c>
      <c r="K45" s="3"/>
      <c r="L45" s="3" t="str">
        <f t="shared" si="4"/>
        <v/>
      </c>
      <c r="M45" s="3" t="s">
        <v>1764</v>
      </c>
      <c r="N45" s="3"/>
      <c r="O45" s="6">
        <f t="shared" si="5"/>
        <v>40</v>
      </c>
      <c r="P45" s="6" t="str">
        <f t="shared" si="6"/>
        <v>N/A</v>
      </c>
      <c r="Q45" s="206">
        <f t="shared" si="7"/>
        <v>40</v>
      </c>
      <c r="R45" s="267"/>
      <c r="T45" s="205">
        <f t="shared" si="8"/>
        <v>15.789473684210526</v>
      </c>
    </row>
    <row r="46" spans="1:20" ht="30" x14ac:dyDescent="0.25">
      <c r="A46" s="3" t="s">
        <v>1509</v>
      </c>
      <c r="B46" s="3" t="s">
        <v>44</v>
      </c>
      <c r="C46" s="6">
        <v>1900</v>
      </c>
      <c r="D46" s="3" t="s">
        <v>1525</v>
      </c>
      <c r="E46" s="283">
        <v>1900</v>
      </c>
      <c r="F46" s="277"/>
      <c r="G46" s="283">
        <v>1910</v>
      </c>
      <c r="H46" s="277"/>
      <c r="I46" s="3" t="s">
        <v>46</v>
      </c>
      <c r="J46" s="3" t="s">
        <v>141</v>
      </c>
      <c r="K46" s="3"/>
      <c r="L46" s="3" t="str">
        <f t="shared" si="4"/>
        <v/>
      </c>
      <c r="M46" s="3" t="s">
        <v>1764</v>
      </c>
      <c r="N46" s="3"/>
      <c r="O46" s="6" t="str">
        <f t="shared" si="5"/>
        <v>N/A</v>
      </c>
      <c r="P46" s="6" t="str">
        <f t="shared" si="6"/>
        <v>N/A</v>
      </c>
      <c r="Q46" s="206">
        <f t="shared" si="7"/>
        <v>10</v>
      </c>
      <c r="R46" s="6"/>
      <c r="T46" s="205">
        <f t="shared" si="8"/>
        <v>15.789473684210526</v>
      </c>
    </row>
    <row r="47" spans="1:20" ht="30" x14ac:dyDescent="0.25">
      <c r="A47" s="3" t="s">
        <v>90</v>
      </c>
      <c r="B47" s="3" t="s">
        <v>99</v>
      </c>
      <c r="C47" s="6">
        <v>1900</v>
      </c>
      <c r="D47" s="3" t="s">
        <v>4</v>
      </c>
      <c r="E47" s="6">
        <v>1920</v>
      </c>
      <c r="F47" s="6">
        <v>1980</v>
      </c>
      <c r="G47" s="283" t="s">
        <v>46</v>
      </c>
      <c r="H47" s="277"/>
      <c r="I47" s="3" t="s">
        <v>46</v>
      </c>
      <c r="J47" s="3" t="s">
        <v>1574</v>
      </c>
      <c r="K47" s="3"/>
      <c r="L47" s="3" t="str">
        <f t="shared" si="4"/>
        <v/>
      </c>
      <c r="M47" s="3" t="s">
        <v>1765</v>
      </c>
      <c r="N47" s="3"/>
      <c r="O47" s="6">
        <f t="shared" si="5"/>
        <v>60</v>
      </c>
      <c r="P47" s="6" t="str">
        <f t="shared" si="6"/>
        <v>N/A</v>
      </c>
      <c r="Q47" s="206">
        <f t="shared" si="7"/>
        <v>60</v>
      </c>
      <c r="R47" s="267"/>
      <c r="T47" s="205">
        <f t="shared" si="8"/>
        <v>15.789473684210526</v>
      </c>
    </row>
    <row r="48" spans="1:20" ht="30" x14ac:dyDescent="0.25">
      <c r="A48" s="3" t="s">
        <v>68</v>
      </c>
      <c r="B48" s="3" t="s">
        <v>3</v>
      </c>
      <c r="C48" s="6">
        <v>2000</v>
      </c>
      <c r="D48" s="3" t="s">
        <v>69</v>
      </c>
      <c r="E48" s="6">
        <v>1695</v>
      </c>
      <c r="F48" s="6">
        <v>1710</v>
      </c>
      <c r="G48" s="6">
        <v>1995</v>
      </c>
      <c r="H48" s="6">
        <v>2020</v>
      </c>
      <c r="I48" s="3">
        <v>300</v>
      </c>
      <c r="J48" s="3" t="s">
        <v>2015</v>
      </c>
      <c r="K48" s="3" t="s">
        <v>1726</v>
      </c>
      <c r="L48" s="3" t="str">
        <f t="shared" si="4"/>
        <v>Intra-band SDL</v>
      </c>
      <c r="M48" s="3" t="s">
        <v>1765</v>
      </c>
      <c r="N48" s="3" t="s">
        <v>1769</v>
      </c>
      <c r="O48" s="6">
        <f t="shared" si="5"/>
        <v>15</v>
      </c>
      <c r="P48" s="6">
        <f t="shared" si="6"/>
        <v>25</v>
      </c>
      <c r="Q48" s="206">
        <f t="shared" si="7"/>
        <v>40</v>
      </c>
      <c r="R48" s="267"/>
      <c r="T48" s="205">
        <f t="shared" si="8"/>
        <v>15</v>
      </c>
    </row>
    <row r="49" spans="1:22" ht="30" x14ac:dyDescent="0.25">
      <c r="A49" s="3" t="s">
        <v>1654</v>
      </c>
      <c r="B49" s="3" t="s">
        <v>3</v>
      </c>
      <c r="C49" s="6">
        <v>2100</v>
      </c>
      <c r="D49" s="3" t="s">
        <v>4</v>
      </c>
      <c r="E49" s="6">
        <v>1920</v>
      </c>
      <c r="F49" s="6">
        <v>1980</v>
      </c>
      <c r="G49" s="6">
        <v>2110</v>
      </c>
      <c r="H49" s="6">
        <v>2170</v>
      </c>
      <c r="I49" s="3">
        <v>190</v>
      </c>
      <c r="J49" s="3" t="s">
        <v>1566</v>
      </c>
      <c r="K49" s="3"/>
      <c r="L49" s="3" t="str">
        <f t="shared" si="4"/>
        <v/>
      </c>
      <c r="M49" s="3" t="s">
        <v>1765</v>
      </c>
      <c r="N49" s="3" t="s">
        <v>1772</v>
      </c>
      <c r="O49" s="6">
        <f t="shared" si="5"/>
        <v>60</v>
      </c>
      <c r="P49" s="6">
        <f t="shared" si="6"/>
        <v>60</v>
      </c>
      <c r="Q49" s="206">
        <f t="shared" si="7"/>
        <v>120</v>
      </c>
      <c r="R49" s="267"/>
      <c r="T49" s="205">
        <f t="shared" si="8"/>
        <v>14.285714285714285</v>
      </c>
    </row>
    <row r="50" spans="1:22" x14ac:dyDescent="0.25">
      <c r="A50" s="3" t="s">
        <v>62</v>
      </c>
      <c r="B50" s="3" t="s">
        <v>3</v>
      </c>
      <c r="C50" s="6">
        <v>2100</v>
      </c>
      <c r="D50" s="3" t="s">
        <v>63</v>
      </c>
      <c r="E50" s="6">
        <v>1920</v>
      </c>
      <c r="F50" s="6">
        <v>2010</v>
      </c>
      <c r="G50" s="6">
        <v>2110</v>
      </c>
      <c r="H50" s="211">
        <v>2200</v>
      </c>
      <c r="I50" s="3">
        <v>190</v>
      </c>
      <c r="J50" s="3" t="s">
        <v>1571</v>
      </c>
      <c r="K50" s="3" t="s">
        <v>1517</v>
      </c>
      <c r="L50" s="3" t="str">
        <f t="shared" si="4"/>
        <v/>
      </c>
      <c r="M50" s="3" t="s">
        <v>1766</v>
      </c>
      <c r="N50" s="3" t="s">
        <v>1768</v>
      </c>
      <c r="O50" s="6">
        <f t="shared" si="5"/>
        <v>90</v>
      </c>
      <c r="P50" s="6">
        <f t="shared" si="6"/>
        <v>90</v>
      </c>
      <c r="Q50" s="206">
        <f t="shared" si="7"/>
        <v>180</v>
      </c>
      <c r="R50" s="267"/>
      <c r="T50" s="205">
        <f t="shared" si="8"/>
        <v>14.285714285714285</v>
      </c>
    </row>
    <row r="51" spans="1:22" ht="30" x14ac:dyDescent="0.25">
      <c r="A51" s="207" t="s">
        <v>65</v>
      </c>
      <c r="B51" s="3" t="s">
        <v>3</v>
      </c>
      <c r="C51" s="210" t="s">
        <v>1530</v>
      </c>
      <c r="D51" s="3" t="s">
        <v>105</v>
      </c>
      <c r="E51" s="208">
        <v>1710</v>
      </c>
      <c r="F51" s="208">
        <v>1780</v>
      </c>
      <c r="G51" s="288">
        <v>2110</v>
      </c>
      <c r="H51" s="289">
        <v>2200</v>
      </c>
      <c r="I51" s="3">
        <v>400</v>
      </c>
      <c r="J51" s="3" t="s">
        <v>1572</v>
      </c>
      <c r="K51" s="3" t="s">
        <v>1750</v>
      </c>
      <c r="L51" s="3" t="str">
        <f t="shared" si="4"/>
        <v>Intra-band SDL</v>
      </c>
      <c r="M51" s="3" t="s">
        <v>1765</v>
      </c>
      <c r="N51" s="3" t="s">
        <v>1769</v>
      </c>
      <c r="O51" s="6">
        <f t="shared" si="5"/>
        <v>70</v>
      </c>
      <c r="P51" s="6">
        <f t="shared" si="6"/>
        <v>90</v>
      </c>
      <c r="Q51" s="206">
        <f t="shared" si="7"/>
        <v>160</v>
      </c>
      <c r="R51" s="267"/>
      <c r="T51" s="208" t="e">
        <f t="shared" si="8"/>
        <v>#VALUE!</v>
      </c>
    </row>
    <row r="52" spans="1:22" x14ac:dyDescent="0.25">
      <c r="A52" s="3" t="s">
        <v>43</v>
      </c>
      <c r="B52" s="3" t="s">
        <v>44</v>
      </c>
      <c r="C52" s="6">
        <v>2100</v>
      </c>
      <c r="D52" s="3" t="s">
        <v>4</v>
      </c>
      <c r="E52" s="276">
        <v>2010</v>
      </c>
      <c r="F52" s="277"/>
      <c r="G52" s="276">
        <v>2025</v>
      </c>
      <c r="H52" s="277"/>
      <c r="I52" s="3" t="s">
        <v>46</v>
      </c>
      <c r="J52" s="3" t="s">
        <v>30</v>
      </c>
      <c r="K52" s="3"/>
      <c r="L52" s="3" t="str">
        <f t="shared" si="4"/>
        <v/>
      </c>
      <c r="M52" s="3" t="s">
        <v>1765</v>
      </c>
      <c r="N52" s="3" t="s">
        <v>1775</v>
      </c>
      <c r="O52" s="6" t="str">
        <f t="shared" si="5"/>
        <v>N/A</v>
      </c>
      <c r="P52" s="6" t="str">
        <f t="shared" si="6"/>
        <v>N/A</v>
      </c>
      <c r="Q52" s="206">
        <f t="shared" si="7"/>
        <v>15</v>
      </c>
      <c r="R52" s="267"/>
      <c r="T52" s="205">
        <f t="shared" si="8"/>
        <v>14.285714285714285</v>
      </c>
    </row>
    <row r="53" spans="1:22" x14ac:dyDescent="0.25">
      <c r="A53" s="3" t="s">
        <v>1504</v>
      </c>
      <c r="B53" s="3" t="s">
        <v>99</v>
      </c>
      <c r="C53" s="6">
        <v>2100</v>
      </c>
      <c r="D53" s="3" t="s">
        <v>4</v>
      </c>
      <c r="E53" s="6">
        <v>2010</v>
      </c>
      <c r="F53" s="6">
        <v>2025</v>
      </c>
      <c r="G53" s="281" t="s">
        <v>46</v>
      </c>
      <c r="H53" s="280"/>
      <c r="I53" s="3" t="s">
        <v>46</v>
      </c>
      <c r="J53" s="3" t="s">
        <v>30</v>
      </c>
      <c r="K53" s="3"/>
      <c r="L53" s="3" t="str">
        <f t="shared" si="4"/>
        <v/>
      </c>
      <c r="M53" s="3" t="s">
        <v>1766</v>
      </c>
      <c r="N53" s="3"/>
      <c r="O53" s="6">
        <f t="shared" si="5"/>
        <v>15</v>
      </c>
      <c r="P53" s="6" t="str">
        <f t="shared" si="6"/>
        <v>N/A</v>
      </c>
      <c r="Q53" s="206">
        <f t="shared" si="7"/>
        <v>15</v>
      </c>
      <c r="R53" s="267"/>
      <c r="T53" s="205">
        <f t="shared" si="8"/>
        <v>14.285714285714285</v>
      </c>
    </row>
    <row r="54" spans="1:22" ht="30" x14ac:dyDescent="0.25">
      <c r="A54" s="3" t="s">
        <v>53</v>
      </c>
      <c r="B54" s="3" t="s">
        <v>44</v>
      </c>
      <c r="C54" s="6">
        <v>2300</v>
      </c>
      <c r="D54" s="3" t="s">
        <v>54</v>
      </c>
      <c r="E54" s="276">
        <v>2300</v>
      </c>
      <c r="F54" s="277"/>
      <c r="G54" s="276">
        <v>2400</v>
      </c>
      <c r="H54" s="277"/>
      <c r="I54" s="3" t="s">
        <v>46</v>
      </c>
      <c r="J54" s="3" t="s">
        <v>2011</v>
      </c>
      <c r="K54" s="3"/>
      <c r="L54" s="3" t="str">
        <f t="shared" si="4"/>
        <v/>
      </c>
      <c r="M54" s="3" t="s">
        <v>1765</v>
      </c>
      <c r="N54" s="3" t="s">
        <v>1772</v>
      </c>
      <c r="O54" s="6" t="str">
        <f t="shared" si="5"/>
        <v>N/A</v>
      </c>
      <c r="P54" s="6" t="str">
        <f t="shared" si="6"/>
        <v>N/A</v>
      </c>
      <c r="Q54" s="206">
        <f t="shared" si="7"/>
        <v>100</v>
      </c>
      <c r="R54" s="267"/>
      <c r="T54" s="205">
        <f t="shared" si="8"/>
        <v>13.043478260869565</v>
      </c>
    </row>
    <row r="55" spans="1:22" ht="30" x14ac:dyDescent="0.25">
      <c r="A55" s="3" t="s">
        <v>1506</v>
      </c>
      <c r="B55" s="3" t="s">
        <v>99</v>
      </c>
      <c r="C55" s="6">
        <v>2300</v>
      </c>
      <c r="D55" s="3" t="s">
        <v>54</v>
      </c>
      <c r="E55" s="6">
        <v>2300</v>
      </c>
      <c r="F55" s="6">
        <v>2400</v>
      </c>
      <c r="G55" s="281" t="s">
        <v>46</v>
      </c>
      <c r="H55" s="280"/>
      <c r="I55" s="3" t="s">
        <v>46</v>
      </c>
      <c r="J55" s="3" t="s">
        <v>1524</v>
      </c>
      <c r="K55" s="3"/>
      <c r="L55" s="3" t="str">
        <f t="shared" si="4"/>
        <v/>
      </c>
      <c r="M55" s="3" t="s">
        <v>1764</v>
      </c>
      <c r="N55" s="3"/>
      <c r="O55" s="6">
        <f t="shared" si="5"/>
        <v>100</v>
      </c>
      <c r="P55" s="6" t="str">
        <f t="shared" si="6"/>
        <v>N/A</v>
      </c>
      <c r="Q55" s="206">
        <f t="shared" si="7"/>
        <v>100</v>
      </c>
      <c r="R55" s="267"/>
      <c r="T55" s="205">
        <f t="shared" si="8"/>
        <v>13.043478260869565</v>
      </c>
    </row>
    <row r="56" spans="1:22" x14ac:dyDescent="0.25">
      <c r="A56" s="3" t="s">
        <v>1493</v>
      </c>
      <c r="B56" s="3" t="s">
        <v>3</v>
      </c>
      <c r="C56" s="6">
        <v>2300</v>
      </c>
      <c r="D56" s="3" t="s">
        <v>1513</v>
      </c>
      <c r="E56" s="6">
        <v>2305</v>
      </c>
      <c r="F56" s="6">
        <v>2315</v>
      </c>
      <c r="G56" s="6">
        <v>2350</v>
      </c>
      <c r="H56" s="6">
        <v>2360</v>
      </c>
      <c r="I56" s="3">
        <v>45</v>
      </c>
      <c r="J56" s="3" t="s">
        <v>141</v>
      </c>
      <c r="K56" s="3"/>
      <c r="L56" s="3" t="str">
        <f t="shared" si="4"/>
        <v/>
      </c>
      <c r="M56" s="3" t="s">
        <v>1766</v>
      </c>
      <c r="N56" s="3" t="s">
        <v>1769</v>
      </c>
      <c r="O56" s="6">
        <f t="shared" si="5"/>
        <v>10</v>
      </c>
      <c r="P56" s="6">
        <f t="shared" si="6"/>
        <v>10</v>
      </c>
      <c r="Q56" s="206">
        <f t="shared" si="7"/>
        <v>20</v>
      </c>
      <c r="R56" s="267"/>
      <c r="T56" s="205">
        <f t="shared" si="8"/>
        <v>13.043478260869565</v>
      </c>
    </row>
    <row r="57" spans="1:22" x14ac:dyDescent="0.25">
      <c r="A57" s="3" t="s">
        <v>898</v>
      </c>
      <c r="B57" s="3" t="s">
        <v>44</v>
      </c>
      <c r="C57" s="6">
        <v>2500</v>
      </c>
      <c r="D57" s="3" t="s">
        <v>54</v>
      </c>
      <c r="E57" s="276">
        <v>2483.5</v>
      </c>
      <c r="F57" s="277"/>
      <c r="G57" s="276">
        <v>2495</v>
      </c>
      <c r="H57" s="277"/>
      <c r="I57" s="3" t="s">
        <v>46</v>
      </c>
      <c r="J57" s="3" t="s">
        <v>141</v>
      </c>
      <c r="K57" s="213"/>
      <c r="L57" s="3" t="str">
        <f t="shared" si="4"/>
        <v/>
      </c>
      <c r="M57" s="3" t="s">
        <v>1766</v>
      </c>
      <c r="N57" s="213"/>
      <c r="O57" s="6" t="str">
        <f t="shared" si="5"/>
        <v>N/A</v>
      </c>
      <c r="P57" s="6" t="str">
        <f t="shared" si="6"/>
        <v>N/A</v>
      </c>
      <c r="Q57" s="206">
        <f t="shared" si="7"/>
        <v>11.5</v>
      </c>
      <c r="R57" s="267"/>
      <c r="T57" s="205">
        <f t="shared" si="8"/>
        <v>12</v>
      </c>
    </row>
    <row r="58" spans="1:22" ht="30" x14ac:dyDescent="0.25">
      <c r="A58" s="3" t="s">
        <v>47</v>
      </c>
      <c r="B58" s="3" t="s">
        <v>44</v>
      </c>
      <c r="C58" s="6">
        <v>2500</v>
      </c>
      <c r="D58" s="3" t="s">
        <v>56</v>
      </c>
      <c r="E58" s="276">
        <v>2496</v>
      </c>
      <c r="F58" s="277"/>
      <c r="G58" s="276">
        <v>2690</v>
      </c>
      <c r="H58" s="277"/>
      <c r="I58" s="3" t="s">
        <v>46</v>
      </c>
      <c r="J58" s="3" t="s">
        <v>1570</v>
      </c>
      <c r="K58" s="3"/>
      <c r="L58" s="3" t="str">
        <f t="shared" si="4"/>
        <v/>
      </c>
      <c r="M58" s="3" t="s">
        <v>1765</v>
      </c>
      <c r="N58" s="3" t="s">
        <v>1776</v>
      </c>
      <c r="O58" s="6" t="str">
        <f t="shared" si="5"/>
        <v>N/A</v>
      </c>
      <c r="P58" s="6" t="str">
        <f t="shared" si="6"/>
        <v>N/A</v>
      </c>
      <c r="Q58" s="206">
        <f t="shared" si="7"/>
        <v>194</v>
      </c>
      <c r="R58" s="267"/>
      <c r="T58" s="205">
        <f t="shared" si="8"/>
        <v>12</v>
      </c>
    </row>
    <row r="59" spans="1:22" ht="30" x14ac:dyDescent="0.25">
      <c r="A59" s="3" t="s">
        <v>1528</v>
      </c>
      <c r="B59" s="3" t="s">
        <v>44</v>
      </c>
      <c r="C59" s="6">
        <v>2500</v>
      </c>
      <c r="D59" s="3" t="s">
        <v>56</v>
      </c>
      <c r="E59" s="276">
        <v>2496</v>
      </c>
      <c r="F59" s="277"/>
      <c r="G59" s="276">
        <v>2690</v>
      </c>
      <c r="H59" s="277"/>
      <c r="I59" s="3" t="s">
        <v>46</v>
      </c>
      <c r="J59" s="3" t="s">
        <v>1521</v>
      </c>
      <c r="K59" s="3" t="s">
        <v>1738</v>
      </c>
      <c r="L59" s="3" t="str">
        <f t="shared" si="4"/>
        <v/>
      </c>
      <c r="M59" s="3" t="s">
        <v>1766</v>
      </c>
      <c r="N59" s="3" t="s">
        <v>1583</v>
      </c>
      <c r="O59" s="6" t="str">
        <f t="shared" si="5"/>
        <v>N/A</v>
      </c>
      <c r="P59" s="6" t="str">
        <f t="shared" si="6"/>
        <v>N/A</v>
      </c>
      <c r="Q59" s="206">
        <f t="shared" si="7"/>
        <v>194</v>
      </c>
      <c r="R59" s="267"/>
      <c r="T59" s="205">
        <f t="shared" si="8"/>
        <v>12</v>
      </c>
    </row>
    <row r="60" spans="1:22" ht="30" x14ac:dyDescent="0.25">
      <c r="A60" s="3" t="s">
        <v>19</v>
      </c>
      <c r="B60" s="3" t="s">
        <v>3</v>
      </c>
      <c r="C60" s="6">
        <v>2600</v>
      </c>
      <c r="D60" s="3" t="s">
        <v>20</v>
      </c>
      <c r="E60" s="6">
        <v>2500</v>
      </c>
      <c r="F60" s="6">
        <v>2570</v>
      </c>
      <c r="G60" s="6">
        <v>2620</v>
      </c>
      <c r="H60" s="6">
        <v>2690</v>
      </c>
      <c r="I60" s="3">
        <v>120</v>
      </c>
      <c r="J60" s="3" t="s">
        <v>1562</v>
      </c>
      <c r="K60" s="3"/>
      <c r="L60" s="3" t="str">
        <f t="shared" si="4"/>
        <v/>
      </c>
      <c r="M60" s="3" t="s">
        <v>1765</v>
      </c>
      <c r="N60" s="3" t="s">
        <v>1772</v>
      </c>
      <c r="O60" s="6">
        <f t="shared" si="5"/>
        <v>70</v>
      </c>
      <c r="P60" s="6">
        <f t="shared" si="6"/>
        <v>70</v>
      </c>
      <c r="Q60" s="206">
        <f t="shared" si="7"/>
        <v>140</v>
      </c>
      <c r="R60" s="267"/>
      <c r="T60" s="205">
        <f t="shared" si="8"/>
        <v>11.538461538461538</v>
      </c>
      <c r="V60" s="44">
        <f>61-3+1-5</f>
        <v>54</v>
      </c>
    </row>
    <row r="61" spans="1:22" ht="45" x14ac:dyDescent="0.25">
      <c r="A61" s="3" t="s">
        <v>1740</v>
      </c>
      <c r="B61" s="3" t="s">
        <v>44</v>
      </c>
      <c r="C61" s="6">
        <v>2600</v>
      </c>
      <c r="D61" s="3" t="s">
        <v>20</v>
      </c>
      <c r="E61" s="276">
        <v>2570</v>
      </c>
      <c r="F61" s="277"/>
      <c r="G61" s="276">
        <v>2620</v>
      </c>
      <c r="H61" s="277"/>
      <c r="I61" s="3" t="s">
        <v>46</v>
      </c>
      <c r="J61" s="3" t="s">
        <v>52</v>
      </c>
      <c r="K61" s="3" t="s">
        <v>1737</v>
      </c>
      <c r="L61" s="3" t="str">
        <f t="shared" si="4"/>
        <v/>
      </c>
      <c r="M61" s="3" t="s">
        <v>1765</v>
      </c>
      <c r="N61" s="4" t="s">
        <v>1768</v>
      </c>
      <c r="O61" s="6" t="str">
        <f t="shared" si="5"/>
        <v>N/A</v>
      </c>
      <c r="P61" s="6" t="str">
        <f t="shared" si="6"/>
        <v>N/A</v>
      </c>
      <c r="Q61" s="206">
        <f t="shared" si="7"/>
        <v>50</v>
      </c>
      <c r="R61" s="267"/>
      <c r="T61" s="205">
        <f t="shared" si="8"/>
        <v>11.538461538461538</v>
      </c>
    </row>
    <row r="62" spans="1:22" ht="30" x14ac:dyDescent="0.25">
      <c r="A62" s="3" t="s">
        <v>445</v>
      </c>
      <c r="B62" s="3" t="s">
        <v>44</v>
      </c>
      <c r="C62" s="6">
        <v>3500</v>
      </c>
      <c r="D62" s="3" t="s">
        <v>83</v>
      </c>
      <c r="E62" s="276">
        <v>3300</v>
      </c>
      <c r="F62" s="277"/>
      <c r="G62" s="276">
        <v>3800</v>
      </c>
      <c r="H62" s="277"/>
      <c r="I62" s="3" t="s">
        <v>46</v>
      </c>
      <c r="J62" s="3" t="s">
        <v>1575</v>
      </c>
      <c r="K62" s="3"/>
      <c r="L62" s="3" t="str">
        <f t="shared" si="4"/>
        <v/>
      </c>
      <c r="M62" s="3" t="s">
        <v>1765</v>
      </c>
      <c r="N62" s="4" t="s">
        <v>1772</v>
      </c>
      <c r="O62" s="6" t="str">
        <f t="shared" si="5"/>
        <v>N/A</v>
      </c>
      <c r="P62" s="6" t="str">
        <f t="shared" si="6"/>
        <v>N/A</v>
      </c>
      <c r="Q62" s="206">
        <f t="shared" si="7"/>
        <v>500</v>
      </c>
      <c r="R62" s="267"/>
      <c r="T62" s="205">
        <f t="shared" si="8"/>
        <v>8.5714285714285712</v>
      </c>
    </row>
    <row r="63" spans="1:22" ht="45" x14ac:dyDescent="0.25">
      <c r="A63" s="3" t="s">
        <v>1496</v>
      </c>
      <c r="B63" s="3" t="s">
        <v>44</v>
      </c>
      <c r="C63" s="6">
        <v>3500</v>
      </c>
      <c r="D63" s="3" t="s">
        <v>1518</v>
      </c>
      <c r="E63" s="276">
        <v>3550</v>
      </c>
      <c r="F63" s="277"/>
      <c r="G63" s="276">
        <v>3700</v>
      </c>
      <c r="H63" s="277"/>
      <c r="I63" s="3" t="s">
        <v>46</v>
      </c>
      <c r="J63" s="3" t="s">
        <v>2013</v>
      </c>
      <c r="K63" s="3"/>
      <c r="L63" s="3" t="str">
        <f t="shared" si="4"/>
        <v/>
      </c>
      <c r="M63" s="3" t="s">
        <v>1766</v>
      </c>
      <c r="N63" s="3" t="s">
        <v>1583</v>
      </c>
      <c r="O63" s="6" t="str">
        <f t="shared" si="5"/>
        <v>N/A</v>
      </c>
      <c r="P63" s="6" t="str">
        <f t="shared" si="6"/>
        <v>N/A</v>
      </c>
      <c r="Q63" s="206">
        <f t="shared" si="7"/>
        <v>150</v>
      </c>
      <c r="R63" s="267"/>
      <c r="T63" s="205">
        <f t="shared" si="8"/>
        <v>8.5714285714285712</v>
      </c>
    </row>
    <row r="64" spans="1:22" ht="30" x14ac:dyDescent="0.25">
      <c r="A64" s="3" t="s">
        <v>82</v>
      </c>
      <c r="B64" s="3" t="s">
        <v>44</v>
      </c>
      <c r="C64" s="6">
        <v>3700</v>
      </c>
      <c r="D64" s="3" t="s">
        <v>83</v>
      </c>
      <c r="E64" s="276">
        <v>3300</v>
      </c>
      <c r="F64" s="277"/>
      <c r="G64" s="276">
        <v>4200</v>
      </c>
      <c r="H64" s="277"/>
      <c r="I64" s="3" t="s">
        <v>46</v>
      </c>
      <c r="J64" s="3" t="s">
        <v>1575</v>
      </c>
      <c r="K64" s="3"/>
      <c r="L64" s="3" t="str">
        <f t="shared" si="4"/>
        <v/>
      </c>
      <c r="M64" s="3" t="s">
        <v>1765</v>
      </c>
      <c r="N64" s="4" t="s">
        <v>1772</v>
      </c>
      <c r="O64" s="6" t="str">
        <f t="shared" si="5"/>
        <v>N/A</v>
      </c>
      <c r="P64" s="6" t="str">
        <f t="shared" si="6"/>
        <v>N/A</v>
      </c>
      <c r="Q64" s="206">
        <f t="shared" si="7"/>
        <v>900</v>
      </c>
      <c r="R64" s="267"/>
      <c r="T64" s="205">
        <f t="shared" si="8"/>
        <v>8.1081081081081088</v>
      </c>
    </row>
    <row r="65" spans="1:20" ht="30" x14ac:dyDescent="0.25">
      <c r="A65" s="3" t="s">
        <v>84</v>
      </c>
      <c r="B65" s="3" t="s">
        <v>44</v>
      </c>
      <c r="C65" s="6">
        <v>4700</v>
      </c>
      <c r="D65" s="3" t="s">
        <v>83</v>
      </c>
      <c r="E65" s="276">
        <v>4400</v>
      </c>
      <c r="F65" s="277"/>
      <c r="G65" s="276">
        <v>5000</v>
      </c>
      <c r="H65" s="277"/>
      <c r="I65" s="3" t="s">
        <v>46</v>
      </c>
      <c r="J65" s="3" t="s">
        <v>1576</v>
      </c>
      <c r="K65" s="3" t="s">
        <v>1533</v>
      </c>
      <c r="L65" s="3" t="str">
        <f t="shared" si="4"/>
        <v/>
      </c>
      <c r="M65" s="3" t="s">
        <v>1765</v>
      </c>
      <c r="N65" s="3" t="s">
        <v>1775</v>
      </c>
      <c r="O65" s="6" t="str">
        <f t="shared" si="5"/>
        <v>N/A</v>
      </c>
      <c r="P65" s="6" t="str">
        <f t="shared" si="6"/>
        <v>N/A</v>
      </c>
      <c r="Q65" s="206">
        <f t="shared" si="7"/>
        <v>600</v>
      </c>
      <c r="R65" s="267"/>
      <c r="T65" s="205">
        <f t="shared" si="8"/>
        <v>6.3829787234042552</v>
      </c>
    </row>
    <row r="66" spans="1:20" x14ac:dyDescent="0.25">
      <c r="A66" s="3" t="s">
        <v>1494</v>
      </c>
      <c r="B66" s="3" t="s">
        <v>44</v>
      </c>
      <c r="C66" s="6">
        <v>5200</v>
      </c>
      <c r="D66" s="3" t="s">
        <v>1514</v>
      </c>
      <c r="E66" s="276">
        <v>5150</v>
      </c>
      <c r="F66" s="277"/>
      <c r="G66" s="276">
        <v>5925</v>
      </c>
      <c r="H66" s="277"/>
      <c r="I66" s="3" t="s">
        <v>46</v>
      </c>
      <c r="J66" s="3" t="s">
        <v>2012</v>
      </c>
      <c r="K66" s="3" t="s">
        <v>1722</v>
      </c>
      <c r="L66" s="3" t="str">
        <f t="shared" si="4"/>
        <v/>
      </c>
      <c r="M66" s="3" t="s">
        <v>1766</v>
      </c>
      <c r="N66" s="3"/>
      <c r="O66" s="6" t="str">
        <f t="shared" si="5"/>
        <v>N/A</v>
      </c>
      <c r="P66" s="6" t="str">
        <f t="shared" si="6"/>
        <v>N/A</v>
      </c>
      <c r="Q66" s="206">
        <f t="shared" si="7"/>
        <v>775</v>
      </c>
      <c r="R66" s="267"/>
      <c r="T66" s="205">
        <f t="shared" si="8"/>
        <v>5.7692307692307692</v>
      </c>
    </row>
    <row r="67" spans="1:20" x14ac:dyDescent="0.25">
      <c r="A67" s="3" t="s">
        <v>1495</v>
      </c>
      <c r="B67" s="3" t="s">
        <v>44</v>
      </c>
      <c r="C67" s="6">
        <v>5900</v>
      </c>
      <c r="D67" s="3" t="s">
        <v>1515</v>
      </c>
      <c r="E67" s="276">
        <v>5855</v>
      </c>
      <c r="F67" s="277"/>
      <c r="G67" s="276">
        <v>5925</v>
      </c>
      <c r="H67" s="277"/>
      <c r="I67" s="3" t="s">
        <v>46</v>
      </c>
      <c r="J67" s="3" t="s">
        <v>1516</v>
      </c>
      <c r="K67" s="3" t="s">
        <v>1517</v>
      </c>
      <c r="L67" s="3" t="str">
        <f t="shared" si="4"/>
        <v/>
      </c>
      <c r="M67" s="3" t="s">
        <v>1766</v>
      </c>
      <c r="N67" s="3"/>
      <c r="O67" s="6" t="str">
        <f t="shared" si="5"/>
        <v>N/A</v>
      </c>
      <c r="P67" s="6" t="str">
        <f t="shared" si="6"/>
        <v>N/A</v>
      </c>
      <c r="Q67" s="206">
        <f t="shared" si="7"/>
        <v>70</v>
      </c>
      <c r="R67" s="267"/>
      <c r="T67" s="205">
        <f t="shared" si="8"/>
        <v>5.0847457627118651</v>
      </c>
    </row>
    <row r="68" spans="1:20" x14ac:dyDescent="0.25">
      <c r="A68" s="3" t="s">
        <v>1505</v>
      </c>
      <c r="B68" s="3" t="s">
        <v>44</v>
      </c>
      <c r="C68" s="6">
        <v>6000</v>
      </c>
      <c r="D68" s="3" t="s">
        <v>1522</v>
      </c>
      <c r="E68" s="276">
        <v>5925</v>
      </c>
      <c r="F68" s="277"/>
      <c r="G68" s="276">
        <v>7125</v>
      </c>
      <c r="H68" s="277"/>
      <c r="I68" s="3" t="s">
        <v>46</v>
      </c>
      <c r="J68" s="3" t="s">
        <v>1523</v>
      </c>
      <c r="K68" s="3" t="s">
        <v>1722</v>
      </c>
      <c r="L68" s="3" t="str">
        <f t="shared" si="4"/>
        <v/>
      </c>
      <c r="M68" s="3" t="s">
        <v>1766</v>
      </c>
      <c r="N68" s="3"/>
      <c r="O68" s="6" t="str">
        <f t="shared" si="5"/>
        <v>N/A</v>
      </c>
      <c r="P68" s="6" t="str">
        <f t="shared" si="6"/>
        <v>N/A</v>
      </c>
      <c r="Q68" s="206">
        <f t="shared" ref="Q68:Q70" si="13">IF(O68="N/A",IF(P68="N/A",G68-E68,P68),IF(P68="N/A",O68,O68+P68))</f>
        <v>1200</v>
      </c>
      <c r="R68" s="267"/>
      <c r="T68" s="205">
        <f t="shared" si="8"/>
        <v>5</v>
      </c>
    </row>
    <row r="69" spans="1:20" x14ac:dyDescent="0.25">
      <c r="A69" s="3" t="s">
        <v>1510</v>
      </c>
      <c r="B69" s="3" t="s">
        <v>44</v>
      </c>
      <c r="C69" s="6">
        <v>6200</v>
      </c>
      <c r="D69" s="3" t="s">
        <v>1526</v>
      </c>
      <c r="E69" s="276">
        <v>5925</v>
      </c>
      <c r="F69" s="277"/>
      <c r="G69" s="276">
        <v>6425</v>
      </c>
      <c r="H69" s="277"/>
      <c r="I69" s="3" t="s">
        <v>46</v>
      </c>
      <c r="J69" s="3" t="s">
        <v>1523</v>
      </c>
      <c r="K69" s="3" t="s">
        <v>1722</v>
      </c>
      <c r="L69" s="3" t="str">
        <f t="shared" ref="L69:L70" si="14">IF(AND(ISNUMBER(O69),ISNUMBER(P69)),IF(ABS(O69-P69)&lt;0.1,"",IF(O69&gt;P69+0.1,"Intra-band SUL","Intra-band SDL")),"")</f>
        <v/>
      </c>
      <c r="M69" s="3" t="s">
        <v>1764</v>
      </c>
      <c r="N69" s="3"/>
      <c r="O69" s="6" t="str">
        <f t="shared" si="5"/>
        <v>N/A</v>
      </c>
      <c r="P69" s="6" t="str">
        <f t="shared" si="6"/>
        <v>N/A</v>
      </c>
      <c r="Q69" s="206">
        <f t="shared" si="13"/>
        <v>500</v>
      </c>
      <c r="R69" s="6"/>
      <c r="T69" s="205">
        <f t="shared" si="8"/>
        <v>4.838709677419355</v>
      </c>
    </row>
    <row r="70" spans="1:20" ht="30" x14ac:dyDescent="0.25">
      <c r="A70" s="3" t="s">
        <v>1735</v>
      </c>
      <c r="B70" s="3" t="s">
        <v>44</v>
      </c>
      <c r="C70" s="6">
        <v>6700</v>
      </c>
      <c r="D70" s="3" t="s">
        <v>1733</v>
      </c>
      <c r="E70" s="276">
        <v>6425</v>
      </c>
      <c r="F70" s="277"/>
      <c r="G70" s="276">
        <v>7125</v>
      </c>
      <c r="H70" s="277"/>
      <c r="I70" s="3" t="s">
        <v>46</v>
      </c>
      <c r="J70" s="3" t="s">
        <v>1736</v>
      </c>
      <c r="K70" s="3"/>
      <c r="L70" s="3" t="str">
        <f t="shared" si="14"/>
        <v/>
      </c>
      <c r="M70" s="3" t="s">
        <v>1764</v>
      </c>
      <c r="N70" s="3"/>
      <c r="O70" s="6" t="str">
        <f t="shared" si="5"/>
        <v>N/A</v>
      </c>
      <c r="P70" s="6" t="str">
        <f t="shared" si="6"/>
        <v>N/A</v>
      </c>
      <c r="Q70" s="206">
        <f t="shared" si="13"/>
        <v>700</v>
      </c>
      <c r="R70" s="6"/>
      <c r="T70" s="205">
        <f t="shared" si="8"/>
        <v>4.4776119402985071</v>
      </c>
    </row>
    <row r="72" spans="1:20" ht="18.75" x14ac:dyDescent="0.25">
      <c r="A72" s="43" t="s">
        <v>115</v>
      </c>
      <c r="E72" s="43" t="str">
        <f>E1</f>
        <v>(updated June-2023, R18)</v>
      </c>
    </row>
    <row r="73" spans="1:20" ht="42.75" customHeight="1" x14ac:dyDescent="0.25">
      <c r="A73" s="215" t="str">
        <f>A$2</f>
        <v>Band
(Subset of)</v>
      </c>
      <c r="B73" s="215" t="str">
        <f t="shared" ref="B73:D73" si="15">B$2</f>
        <v>Duplex mode</v>
      </c>
      <c r="C73" s="215" t="s">
        <v>1795</v>
      </c>
      <c r="D73" s="215" t="str">
        <f t="shared" si="15"/>
        <v>Common name</v>
      </c>
      <c r="E73" s="357" t="s">
        <v>1794</v>
      </c>
      <c r="F73" s="357"/>
      <c r="G73" s="357"/>
      <c r="H73" s="357"/>
      <c r="I73" s="215" t="str">
        <f t="shared" ref="I73:R73" si="16">I$2</f>
        <v>Duplex spacing 
[MHz]</v>
      </c>
      <c r="J73" s="215" t="str">
        <f t="shared" si="16"/>
        <v>Channel bandwidths [MHz]</v>
      </c>
      <c r="K73" s="215" t="str">
        <f t="shared" si="16"/>
        <v>Notes</v>
      </c>
      <c r="L73" s="215" t="str">
        <f t="shared" si="16"/>
        <v>Intra-band SDL/SUL</v>
      </c>
      <c r="M73" s="215" t="str">
        <f t="shared" si="16"/>
        <v>New in Release</v>
      </c>
      <c r="N73" s="215" t="str">
        <f t="shared" si="16"/>
        <v>Main Regions</v>
      </c>
      <c r="O73" s="215" t="str">
        <f t="shared" si="16"/>
        <v>Uplink BW [MHz]</v>
      </c>
      <c r="P73" s="215" t="str">
        <f t="shared" si="16"/>
        <v>Downl. BW [MHz]</v>
      </c>
      <c r="Q73" s="215" t="str">
        <f t="shared" si="16"/>
        <v>Total BW [MHz]</v>
      </c>
      <c r="R73" s="215" t="str">
        <f t="shared" si="16"/>
        <v>Acum
 BW
 [MHz]</v>
      </c>
      <c r="T73" s="2" t="s">
        <v>1793</v>
      </c>
    </row>
    <row r="74" spans="1:20" ht="45" x14ac:dyDescent="0.25">
      <c r="A74" s="4" t="s">
        <v>111</v>
      </c>
      <c r="B74" s="4" t="s">
        <v>44</v>
      </c>
      <c r="C74" s="4">
        <v>24</v>
      </c>
      <c r="D74" s="4" t="s">
        <v>112</v>
      </c>
      <c r="E74" s="291">
        <v>24.25</v>
      </c>
      <c r="F74" s="285"/>
      <c r="G74" s="284">
        <v>27.5</v>
      </c>
      <c r="H74" s="285"/>
      <c r="I74" s="3" t="s">
        <v>46</v>
      </c>
      <c r="J74" s="3" t="s">
        <v>110</v>
      </c>
      <c r="K74" s="4"/>
      <c r="L74" s="3" t="str">
        <f t="shared" ref="L74:L80" si="17">IF(AND(ISNUMBER(O74),ISNUMBER(P74)),IF(ABS(O74-P74)&lt;0.1,"",IF(O74&gt;P74+0.1,"Intra-band SUL","Intra-band SDL")),"")</f>
        <v/>
      </c>
      <c r="M74" s="4" t="s">
        <v>1765</v>
      </c>
      <c r="N74" s="3" t="s">
        <v>1778</v>
      </c>
      <c r="O74" s="6" t="str">
        <f t="shared" ref="O74:O80" si="18">IF(OR($B74="TDD",$B74="SDL"),"N/A",F74-E74)</f>
        <v>N/A</v>
      </c>
      <c r="P74" s="6" t="str">
        <f t="shared" ref="P74:P80" si="19">IF(OR($B74="TDD",$B74="SUL"),"N/A",H74-G74)</f>
        <v>N/A</v>
      </c>
      <c r="Q74" s="206">
        <f t="shared" ref="Q74:Q80" si="20">1000*IF(O74="N/A",IF(P74="N/A",G74-E74,P74),IF(P74="N/A",O74,O74+P74))</f>
        <v>3250</v>
      </c>
      <c r="R74" s="6">
        <f>Q74</f>
        <v>3250</v>
      </c>
      <c r="T74" s="205">
        <f t="shared" ref="T74:T80" si="21">300/C74/10</f>
        <v>1.25</v>
      </c>
    </row>
    <row r="75" spans="1:20" ht="45" x14ac:dyDescent="0.25">
      <c r="A75" s="4" t="s">
        <v>108</v>
      </c>
      <c r="B75" s="4" t="s">
        <v>44</v>
      </c>
      <c r="C75" s="4">
        <v>26</v>
      </c>
      <c r="D75" s="4" t="s">
        <v>109</v>
      </c>
      <c r="E75" s="284">
        <v>26.5</v>
      </c>
      <c r="F75" s="285"/>
      <c r="G75" s="284">
        <v>29.5</v>
      </c>
      <c r="H75" s="285"/>
      <c r="I75" s="3" t="s">
        <v>46</v>
      </c>
      <c r="J75" s="3" t="s">
        <v>110</v>
      </c>
      <c r="K75" s="4"/>
      <c r="L75" s="3" t="str">
        <f t="shared" si="17"/>
        <v/>
      </c>
      <c r="M75" s="4" t="s">
        <v>1765</v>
      </c>
      <c r="N75" s="3" t="s">
        <v>1777</v>
      </c>
      <c r="O75" s="6" t="str">
        <f t="shared" si="18"/>
        <v>N/A</v>
      </c>
      <c r="P75" s="6" t="str">
        <f t="shared" si="19"/>
        <v>N/A</v>
      </c>
      <c r="Q75" s="206">
        <f t="shared" si="20"/>
        <v>3000</v>
      </c>
      <c r="R75" s="6">
        <f>Q75+MAX(R$74:R74)</f>
        <v>6250</v>
      </c>
      <c r="T75" s="205">
        <f t="shared" si="21"/>
        <v>1.1538461538461537</v>
      </c>
    </row>
    <row r="76" spans="1:20" ht="30" x14ac:dyDescent="0.25">
      <c r="A76" s="3" t="s">
        <v>446</v>
      </c>
      <c r="B76" s="4" t="s">
        <v>44</v>
      </c>
      <c r="C76" s="4">
        <v>28</v>
      </c>
      <c r="D76" s="4" t="s">
        <v>114</v>
      </c>
      <c r="E76" s="284">
        <v>27.5</v>
      </c>
      <c r="F76" s="285"/>
      <c r="G76" s="291">
        <v>28.35</v>
      </c>
      <c r="H76" s="285"/>
      <c r="I76" s="3" t="s">
        <v>46</v>
      </c>
      <c r="J76" s="3" t="s">
        <v>110</v>
      </c>
      <c r="K76" s="4"/>
      <c r="L76" s="3" t="str">
        <f t="shared" si="17"/>
        <v/>
      </c>
      <c r="M76" s="4" t="s">
        <v>1765</v>
      </c>
      <c r="N76" s="3" t="s">
        <v>1769</v>
      </c>
      <c r="O76" s="6" t="str">
        <f t="shared" si="18"/>
        <v>N/A</v>
      </c>
      <c r="P76" s="6" t="str">
        <f t="shared" si="19"/>
        <v>N/A</v>
      </c>
      <c r="Q76" s="206">
        <f t="shared" si="20"/>
        <v>850.00000000000136</v>
      </c>
      <c r="R76" s="109"/>
      <c r="T76" s="205">
        <f t="shared" si="21"/>
        <v>1.0714285714285714</v>
      </c>
    </row>
    <row r="77" spans="1:20" ht="30" x14ac:dyDescent="0.25">
      <c r="A77" s="4" t="s">
        <v>113</v>
      </c>
      <c r="B77" s="4" t="s">
        <v>44</v>
      </c>
      <c r="C77" s="4">
        <v>39</v>
      </c>
      <c r="D77" s="4" t="s">
        <v>114</v>
      </c>
      <c r="E77" s="284">
        <v>37</v>
      </c>
      <c r="F77" s="285"/>
      <c r="G77" s="284">
        <v>40</v>
      </c>
      <c r="H77" s="285"/>
      <c r="I77" s="3" t="s">
        <v>46</v>
      </c>
      <c r="J77" s="3" t="s">
        <v>110</v>
      </c>
      <c r="K77" s="4"/>
      <c r="L77" s="3" t="str">
        <f t="shared" si="17"/>
        <v/>
      </c>
      <c r="M77" s="4" t="s">
        <v>1765</v>
      </c>
      <c r="N77" s="3" t="s">
        <v>1779</v>
      </c>
      <c r="O77" s="6" t="str">
        <f t="shared" si="18"/>
        <v>N/A</v>
      </c>
      <c r="P77" s="6" t="str">
        <f t="shared" si="19"/>
        <v>N/A</v>
      </c>
      <c r="Q77" s="206">
        <f t="shared" si="20"/>
        <v>3000</v>
      </c>
      <c r="R77" s="6">
        <f>Q77+MAX(R$74:R76)</f>
        <v>9250</v>
      </c>
      <c r="T77" s="205">
        <f t="shared" si="21"/>
        <v>0.76923076923076927</v>
      </c>
    </row>
    <row r="78" spans="1:20" x14ac:dyDescent="0.25">
      <c r="A78" s="4" t="s">
        <v>1485</v>
      </c>
      <c r="B78" s="4" t="s">
        <v>44</v>
      </c>
      <c r="C78" s="4">
        <v>41</v>
      </c>
      <c r="D78" s="4" t="s">
        <v>1486</v>
      </c>
      <c r="E78" s="284">
        <v>39.5</v>
      </c>
      <c r="F78" s="285"/>
      <c r="G78" s="284">
        <v>43.5</v>
      </c>
      <c r="H78" s="285"/>
      <c r="I78" s="3" t="s">
        <v>46</v>
      </c>
      <c r="J78" s="3" t="s">
        <v>110</v>
      </c>
      <c r="K78" s="4"/>
      <c r="L78" s="3" t="str">
        <f t="shared" si="17"/>
        <v/>
      </c>
      <c r="M78" s="4" t="s">
        <v>1766</v>
      </c>
      <c r="N78" s="3" t="s">
        <v>1780</v>
      </c>
      <c r="O78" s="6" t="str">
        <f t="shared" si="18"/>
        <v>N/A</v>
      </c>
      <c r="P78" s="6" t="str">
        <f t="shared" si="19"/>
        <v>N/A</v>
      </c>
      <c r="Q78" s="206">
        <f t="shared" si="20"/>
        <v>4000</v>
      </c>
      <c r="R78" s="6">
        <f>Q78+MAX(R$74:R77)</f>
        <v>13250</v>
      </c>
      <c r="T78" s="205">
        <f t="shared" si="21"/>
        <v>0.73170731707317072</v>
      </c>
    </row>
    <row r="79" spans="1:20" x14ac:dyDescent="0.25">
      <c r="A79" s="4" t="s">
        <v>1487</v>
      </c>
      <c r="B79" s="4" t="s">
        <v>44</v>
      </c>
      <c r="C79" s="4">
        <v>47</v>
      </c>
      <c r="D79" s="4" t="s">
        <v>1486</v>
      </c>
      <c r="E79" s="284">
        <v>47.2</v>
      </c>
      <c r="F79" s="285"/>
      <c r="G79" s="284">
        <v>48.2</v>
      </c>
      <c r="H79" s="285"/>
      <c r="I79" s="3" t="s">
        <v>46</v>
      </c>
      <c r="J79" s="3" t="s">
        <v>110</v>
      </c>
      <c r="K79" s="4"/>
      <c r="L79" s="3" t="str">
        <f t="shared" si="17"/>
        <v/>
      </c>
      <c r="M79" s="4" t="s">
        <v>1764</v>
      </c>
      <c r="N79" s="3"/>
      <c r="O79" s="6" t="str">
        <f t="shared" si="18"/>
        <v>N/A</v>
      </c>
      <c r="P79" s="6" t="str">
        <f t="shared" si="19"/>
        <v>N/A</v>
      </c>
      <c r="Q79" s="206">
        <f t="shared" si="20"/>
        <v>1000</v>
      </c>
      <c r="R79" s="6">
        <f>Q79+MAX(R$74:R78)</f>
        <v>14250</v>
      </c>
      <c r="T79" s="205">
        <f t="shared" si="21"/>
        <v>0.63829787234042556</v>
      </c>
    </row>
    <row r="80" spans="1:20" ht="30" x14ac:dyDescent="0.25">
      <c r="A80" s="4" t="s">
        <v>1752</v>
      </c>
      <c r="B80" s="4" t="s">
        <v>44</v>
      </c>
      <c r="C80" s="4">
        <v>60</v>
      </c>
      <c r="D80" s="4" t="s">
        <v>1486</v>
      </c>
      <c r="E80" s="284">
        <v>57</v>
      </c>
      <c r="F80" s="285"/>
      <c r="G80" s="284">
        <v>71</v>
      </c>
      <c r="H80" s="285"/>
      <c r="I80" s="3" t="s">
        <v>46</v>
      </c>
      <c r="J80" s="3" t="s">
        <v>1753</v>
      </c>
      <c r="K80" s="4" t="s">
        <v>1722</v>
      </c>
      <c r="L80" s="3" t="str">
        <f t="shared" si="17"/>
        <v/>
      </c>
      <c r="M80" s="4" t="s">
        <v>1764</v>
      </c>
      <c r="N80" s="3"/>
      <c r="O80" s="6" t="str">
        <f t="shared" si="18"/>
        <v>N/A</v>
      </c>
      <c r="P80" s="6" t="str">
        <f t="shared" si="19"/>
        <v>N/A</v>
      </c>
      <c r="Q80" s="206">
        <f t="shared" si="20"/>
        <v>14000</v>
      </c>
      <c r="R80" s="6">
        <f>Q80+MAX(R$74:R79)</f>
        <v>28250</v>
      </c>
      <c r="T80" s="205">
        <f t="shared" si="21"/>
        <v>0.5</v>
      </c>
    </row>
    <row r="82" spans="1:20" ht="18.75" x14ac:dyDescent="0.25">
      <c r="A82" s="43" t="s">
        <v>1797</v>
      </c>
    </row>
    <row r="83" spans="1:20" ht="42.75" customHeight="1" x14ac:dyDescent="0.25">
      <c r="A83" s="215" t="str">
        <f>A$2</f>
        <v>Band
(Subset of)</v>
      </c>
      <c r="B83" s="215" t="str">
        <f t="shared" ref="B83:D83" si="22">B$2</f>
        <v>Duplex mode</v>
      </c>
      <c r="C83" s="215" t="str">
        <f t="shared" si="22"/>
        <v>ƒ 
[MHz]</v>
      </c>
      <c r="D83" s="215" t="str">
        <f t="shared" si="22"/>
        <v>Common name</v>
      </c>
      <c r="E83" s="355" t="str">
        <f>E$2</f>
        <v>Uplink
[MHz]</v>
      </c>
      <c r="F83" s="356">
        <f t="shared" ref="F83:I83" si="23">F2</f>
        <v>0</v>
      </c>
      <c r="G83" s="355" t="str">
        <f>G$2</f>
        <v>Downlink [MHz]</v>
      </c>
      <c r="H83" s="356">
        <f t="shared" si="23"/>
        <v>0</v>
      </c>
      <c r="I83" s="2" t="str">
        <f t="shared" si="23"/>
        <v>Duplex spacing 
[MHz]</v>
      </c>
      <c r="J83" s="215" t="str">
        <f t="shared" ref="J83:T83" si="24">J$2</f>
        <v>Channel bandwidths [MHz]</v>
      </c>
      <c r="K83" s="215" t="str">
        <f t="shared" si="24"/>
        <v>Notes</v>
      </c>
      <c r="L83" s="215" t="str">
        <f t="shared" si="24"/>
        <v>Intra-band SDL/SUL</v>
      </c>
      <c r="M83" s="215" t="str">
        <f t="shared" si="24"/>
        <v>New in Release</v>
      </c>
      <c r="N83" s="215" t="str">
        <f t="shared" si="24"/>
        <v>Main Regions</v>
      </c>
      <c r="O83" s="215" t="str">
        <f t="shared" si="24"/>
        <v>Uplink BW [MHz]</v>
      </c>
      <c r="P83" s="215" t="str">
        <f t="shared" si="24"/>
        <v>Downl. BW [MHz]</v>
      </c>
      <c r="Q83" s="215" t="str">
        <f t="shared" si="24"/>
        <v>Total BW [MHz]</v>
      </c>
      <c r="R83" s="215" t="str">
        <f t="shared" si="24"/>
        <v>Acum
 BW
 [MHz]</v>
      </c>
      <c r="T83" s="215" t="str">
        <f t="shared" si="24"/>
        <v>Wave
length [cm]</v>
      </c>
    </row>
    <row r="84" spans="1:20" ht="15" customHeight="1" x14ac:dyDescent="0.25">
      <c r="A84" s="4" t="s">
        <v>1678</v>
      </c>
      <c r="B84" s="4" t="s">
        <v>3</v>
      </c>
      <c r="C84" s="6">
        <v>1600</v>
      </c>
      <c r="D84" s="4" t="s">
        <v>1679</v>
      </c>
      <c r="E84" s="279">
        <v>1626.5</v>
      </c>
      <c r="F84" s="279">
        <v>1660.5</v>
      </c>
      <c r="G84" s="278">
        <v>1525</v>
      </c>
      <c r="H84" s="278">
        <v>1559</v>
      </c>
      <c r="I84" s="3">
        <v>-101.5</v>
      </c>
      <c r="J84" s="3" t="s">
        <v>7</v>
      </c>
      <c r="K84" s="4"/>
      <c r="L84" s="3" t="str">
        <f t="shared" ref="L84:L85" si="25">IF(AND(ISNUMBER(O84),ISNUMBER(P84)),IF(ABS(O84-P84)&lt;0.1,"",IF(O84&gt;P84+0.1,"Intra-band SUL","Intra-band SDL")),"")</f>
        <v/>
      </c>
      <c r="M84" s="4" t="s">
        <v>1764</v>
      </c>
      <c r="N84" s="4"/>
      <c r="O84" s="6">
        <f>IF(OR($B84="TDD",$B84="SDL"),"N/A",F84-E84)</f>
        <v>34</v>
      </c>
      <c r="P84" s="6">
        <f>IF(OR($B84="TDD",$B84="SUL"),"N/A",H84-G84)</f>
        <v>34</v>
      </c>
      <c r="Q84" s="206">
        <f>IF(O84="N/A",IF(P84="N/A",G84-E84,P84),IF(P84="N/A",O84,O84+P84))</f>
        <v>68</v>
      </c>
      <c r="R84" s="6"/>
      <c r="T84" s="205">
        <f>300/C84*100</f>
        <v>18.75</v>
      </c>
    </row>
    <row r="85" spans="1:20" ht="15" customHeight="1" x14ac:dyDescent="0.25">
      <c r="A85" s="4" t="s">
        <v>1680</v>
      </c>
      <c r="B85" s="4" t="s">
        <v>3</v>
      </c>
      <c r="C85" s="6">
        <v>2100</v>
      </c>
      <c r="D85" s="4" t="s">
        <v>1681</v>
      </c>
      <c r="E85" s="278">
        <v>1980</v>
      </c>
      <c r="F85" s="278">
        <v>2010</v>
      </c>
      <c r="G85" s="278">
        <v>2170</v>
      </c>
      <c r="H85" s="278">
        <v>2200</v>
      </c>
      <c r="I85" s="3">
        <v>190</v>
      </c>
      <c r="J85" s="3" t="s">
        <v>7</v>
      </c>
      <c r="K85" s="4" t="s">
        <v>4</v>
      </c>
      <c r="L85" s="3" t="str">
        <f t="shared" si="25"/>
        <v/>
      </c>
      <c r="M85" s="4" t="s">
        <v>1764</v>
      </c>
      <c r="N85" s="4"/>
      <c r="O85" s="6">
        <f>IF(OR($B85="TDD",$B85="SDL"),"N/A",F85-E85)</f>
        <v>30</v>
      </c>
      <c r="P85" s="6">
        <f>IF(OR($B85="TDD",$B85="SUL"),"N/A",H85-G85)</f>
        <v>30</v>
      </c>
      <c r="Q85" s="206">
        <f>IF(O85="N/A",IF(P85="N/A",G85-E85,P85),IF(P85="N/A",O85,O85+P85))</f>
        <v>60</v>
      </c>
      <c r="R85" s="6"/>
      <c r="T85" s="205">
        <f>300/C85*100</f>
        <v>14.285714285714285</v>
      </c>
    </row>
    <row r="87" spans="1:20" s="5" customFormat="1" ht="35.25" customHeight="1" x14ac:dyDescent="0.25">
      <c r="A87" s="352" t="s">
        <v>1754</v>
      </c>
      <c r="B87" s="353"/>
      <c r="C87" s="353"/>
      <c r="D87" s="353"/>
      <c r="E87" s="353"/>
      <c r="F87" s="353"/>
      <c r="G87" s="353"/>
      <c r="H87" s="353"/>
      <c r="I87" s="353"/>
      <c r="J87" s="354"/>
      <c r="O87" s="44"/>
      <c r="P87" s="44"/>
      <c r="Q87" s="44"/>
      <c r="R87" s="44"/>
      <c r="S87" s="44"/>
      <c r="T87" s="44"/>
    </row>
    <row r="89" spans="1:20" s="5" customFormat="1" ht="15" customHeight="1" x14ac:dyDescent="0.25">
      <c r="A89" s="43" t="s">
        <v>1683</v>
      </c>
      <c r="B89" s="44"/>
      <c r="C89" s="44"/>
      <c r="D89" s="44"/>
      <c r="I89" s="44"/>
      <c r="J89" s="45"/>
      <c r="O89" s="44"/>
      <c r="P89" s="44"/>
      <c r="Q89" s="44"/>
      <c r="R89" s="44"/>
      <c r="S89" s="44"/>
      <c r="T89" s="44"/>
    </row>
    <row r="90" spans="1:20" s="5" customFormat="1" x14ac:dyDescent="0.25">
      <c r="A90" s="46" t="s">
        <v>1657</v>
      </c>
      <c r="B90" s="44"/>
      <c r="C90" s="44"/>
      <c r="D90" s="44"/>
      <c r="I90" s="44"/>
      <c r="J90" s="45"/>
      <c r="O90" s="44"/>
      <c r="P90" s="44"/>
      <c r="Q90" s="44"/>
      <c r="R90" s="44"/>
      <c r="S90" s="44"/>
      <c r="T90" s="44"/>
    </row>
    <row r="91" spans="1:20" s="5" customFormat="1" x14ac:dyDescent="0.25">
      <c r="A91" s="46" t="s">
        <v>1741</v>
      </c>
      <c r="B91" s="44"/>
      <c r="C91" s="44"/>
      <c r="D91" s="44"/>
      <c r="I91" s="44"/>
      <c r="J91" s="45"/>
      <c r="O91" s="44"/>
      <c r="P91" s="44"/>
      <c r="Q91" s="44"/>
      <c r="R91" s="44"/>
      <c r="S91" s="44"/>
      <c r="T91" s="44"/>
    </row>
    <row r="92" spans="1:20" s="5" customFormat="1" x14ac:dyDescent="0.25">
      <c r="A92" s="46" t="s">
        <v>1742</v>
      </c>
      <c r="B92" s="44"/>
      <c r="C92" s="44"/>
      <c r="D92" s="44"/>
      <c r="I92" s="44"/>
      <c r="J92" s="45"/>
      <c r="O92" s="44"/>
      <c r="P92" s="44"/>
      <c r="Q92" s="44"/>
      <c r="R92" s="44"/>
      <c r="S92" s="44"/>
      <c r="T92" s="44"/>
    </row>
    <row r="93" spans="1:20" s="5" customFormat="1" x14ac:dyDescent="0.25">
      <c r="A93" s="46" t="s">
        <v>1743</v>
      </c>
      <c r="B93" s="44"/>
      <c r="C93" s="44"/>
      <c r="D93" s="44"/>
      <c r="I93" s="44"/>
      <c r="J93" s="45"/>
      <c r="O93" s="44"/>
      <c r="P93" s="44"/>
      <c r="Q93" s="44"/>
      <c r="R93" s="44"/>
      <c r="S93" s="44"/>
      <c r="T93" s="44"/>
    </row>
    <row r="94" spans="1:20" s="5" customFormat="1" x14ac:dyDescent="0.25">
      <c r="A94" s="46" t="s">
        <v>1744</v>
      </c>
      <c r="B94" s="44"/>
      <c r="C94" s="44"/>
      <c r="D94" s="44"/>
      <c r="I94" s="44"/>
      <c r="J94" s="45"/>
      <c r="O94" s="44"/>
      <c r="P94" s="44"/>
      <c r="Q94" s="44"/>
      <c r="R94" s="44"/>
      <c r="S94" s="44"/>
      <c r="T94" s="44"/>
    </row>
    <row r="95" spans="1:20" s="5" customFormat="1" x14ac:dyDescent="0.25">
      <c r="A95" s="46" t="s">
        <v>1745</v>
      </c>
      <c r="B95" s="44"/>
      <c r="C95" s="44"/>
      <c r="D95" s="44"/>
      <c r="I95" s="44"/>
      <c r="J95" s="45"/>
      <c r="O95" s="44"/>
      <c r="P95" s="44"/>
      <c r="Q95" s="44"/>
      <c r="R95" s="44"/>
      <c r="S95" s="44"/>
      <c r="T95" s="44"/>
    </row>
    <row r="96" spans="1:20" s="5" customFormat="1" x14ac:dyDescent="0.25">
      <c r="A96" s="46" t="s">
        <v>1746</v>
      </c>
      <c r="B96" s="44"/>
      <c r="C96" s="44"/>
      <c r="D96" s="44"/>
      <c r="I96" s="44"/>
      <c r="J96" s="45"/>
      <c r="O96" s="44"/>
      <c r="P96" s="44"/>
      <c r="Q96" s="44"/>
      <c r="R96" s="44"/>
      <c r="S96" s="44"/>
      <c r="T96" s="44"/>
    </row>
    <row r="97" spans="1:20" s="5" customFormat="1" x14ac:dyDescent="0.25">
      <c r="A97" s="46" t="s">
        <v>1747</v>
      </c>
      <c r="B97" s="44"/>
      <c r="C97" s="44"/>
      <c r="D97" s="44"/>
      <c r="I97" s="44"/>
      <c r="J97" s="45"/>
      <c r="O97" s="44"/>
      <c r="P97" s="44"/>
      <c r="Q97" s="44"/>
      <c r="R97" s="44"/>
      <c r="S97" s="44"/>
      <c r="T97" s="44"/>
    </row>
    <row r="98" spans="1:20" s="5" customFormat="1" x14ac:dyDescent="0.25">
      <c r="A98" s="46" t="s">
        <v>2019</v>
      </c>
      <c r="B98" s="44"/>
      <c r="C98" s="44"/>
      <c r="D98" s="44"/>
      <c r="I98" s="44"/>
      <c r="J98" s="45"/>
      <c r="O98" s="44"/>
      <c r="P98" s="44"/>
      <c r="Q98" s="44"/>
      <c r="R98" s="44"/>
      <c r="S98" s="44"/>
      <c r="T98" s="44"/>
    </row>
    <row r="99" spans="1:20" s="5" customFormat="1" x14ac:dyDescent="0.25">
      <c r="A99" s="46" t="s">
        <v>1761</v>
      </c>
      <c r="B99" s="44"/>
      <c r="C99" s="44"/>
      <c r="D99" s="44"/>
      <c r="I99" s="44"/>
      <c r="J99" s="45"/>
      <c r="O99" s="44"/>
      <c r="P99" s="44"/>
      <c r="Q99" s="44"/>
      <c r="R99" s="44"/>
      <c r="S99" s="44"/>
      <c r="T99" s="44"/>
    </row>
    <row r="100" spans="1:20" s="5" customFormat="1" x14ac:dyDescent="0.25">
      <c r="A100" s="46" t="s">
        <v>1748</v>
      </c>
      <c r="B100" s="44"/>
      <c r="C100" s="44"/>
      <c r="D100" s="44"/>
      <c r="I100" s="44"/>
      <c r="J100" s="45"/>
      <c r="O100" s="44"/>
      <c r="P100" s="44"/>
      <c r="Q100" s="44"/>
      <c r="R100" s="44"/>
      <c r="S100" s="44"/>
      <c r="T100" s="44"/>
    </row>
    <row r="101" spans="1:20" s="5" customFormat="1" x14ac:dyDescent="0.25">
      <c r="A101" s="46" t="s">
        <v>1749</v>
      </c>
      <c r="B101" s="44"/>
      <c r="C101" s="44"/>
      <c r="D101" s="44"/>
      <c r="I101" s="44"/>
      <c r="J101" s="45"/>
      <c r="O101" s="44"/>
      <c r="P101" s="44"/>
      <c r="Q101" s="44"/>
      <c r="R101" s="44"/>
      <c r="S101" s="44"/>
      <c r="T101" s="44"/>
    </row>
    <row r="102" spans="1:20" s="5" customFormat="1" x14ac:dyDescent="0.25">
      <c r="A102" s="293" t="s">
        <v>2035</v>
      </c>
      <c r="B102" s="294"/>
      <c r="C102" s="294"/>
      <c r="D102" s="294"/>
      <c r="E102" s="295"/>
      <c r="F102" s="295"/>
      <c r="G102" s="295"/>
      <c r="H102" s="295"/>
      <c r="I102" s="294"/>
      <c r="J102" s="296"/>
      <c r="K102" s="295"/>
      <c r="L102" s="295"/>
      <c r="M102" s="295"/>
      <c r="O102" s="44"/>
      <c r="P102" s="44"/>
      <c r="Q102" s="44"/>
      <c r="R102" s="44"/>
      <c r="S102" s="44"/>
      <c r="T102" s="44"/>
    </row>
    <row r="103" spans="1:20" s="5" customFormat="1" x14ac:dyDescent="0.25">
      <c r="A103" s="46"/>
      <c r="B103" s="44"/>
      <c r="C103" s="44"/>
      <c r="D103" s="44"/>
      <c r="I103" s="44"/>
      <c r="J103" s="45"/>
      <c r="O103" s="44"/>
      <c r="P103" s="44"/>
      <c r="Q103" s="44"/>
      <c r="R103" s="44"/>
      <c r="S103" s="44"/>
      <c r="T103" s="44"/>
    </row>
    <row r="104" spans="1:20" s="5" customFormat="1" ht="18.75" x14ac:dyDescent="0.25">
      <c r="A104" s="43" t="s">
        <v>2040</v>
      </c>
      <c r="B104" s="44"/>
      <c r="C104" s="44"/>
      <c r="D104" s="44"/>
      <c r="I104" s="44"/>
      <c r="J104" s="45"/>
      <c r="O104" s="44"/>
      <c r="P104" s="44"/>
      <c r="Q104" s="44"/>
      <c r="R104" s="44"/>
      <c r="S104" s="44"/>
      <c r="T104" s="44"/>
    </row>
    <row r="105" spans="1:20" s="5" customFormat="1" x14ac:dyDescent="0.25">
      <c r="A105" s="46" t="s">
        <v>2037</v>
      </c>
      <c r="B105" s="44"/>
      <c r="C105" s="44"/>
      <c r="D105" s="44"/>
      <c r="I105" s="44"/>
      <c r="J105" s="45"/>
      <c r="O105" s="44"/>
      <c r="P105" s="44"/>
      <c r="Q105" s="44"/>
      <c r="R105" s="44"/>
      <c r="S105" s="44"/>
      <c r="T105" s="44"/>
    </row>
    <row r="106" spans="1:20" s="5" customFormat="1" x14ac:dyDescent="0.25">
      <c r="A106" s="46" t="s">
        <v>391</v>
      </c>
      <c r="B106" s="44"/>
      <c r="C106" s="44"/>
      <c r="D106" s="44"/>
      <c r="I106" s="44"/>
      <c r="J106" s="45"/>
      <c r="O106" s="44"/>
      <c r="P106" s="44"/>
      <c r="Q106" s="44"/>
      <c r="R106" s="44"/>
      <c r="S106" s="44"/>
      <c r="T106" s="44"/>
    </row>
    <row r="107" spans="1:20" s="5" customFormat="1" x14ac:dyDescent="0.25">
      <c r="A107" s="46"/>
      <c r="B107" s="44"/>
      <c r="C107" s="44"/>
      <c r="D107" s="44"/>
      <c r="I107" s="44"/>
      <c r="J107" s="45"/>
      <c r="O107" s="44"/>
      <c r="P107" s="44"/>
      <c r="Q107" s="44"/>
      <c r="R107" s="44"/>
      <c r="S107" s="44"/>
      <c r="T107" s="44"/>
    </row>
    <row r="108" spans="1:20" s="5" customFormat="1" ht="18.75" x14ac:dyDescent="0.25">
      <c r="A108" s="43" t="s">
        <v>1682</v>
      </c>
      <c r="B108" s="44"/>
      <c r="C108" s="44"/>
      <c r="D108" s="44"/>
      <c r="I108" s="44"/>
      <c r="J108" s="45"/>
      <c r="O108" s="44"/>
      <c r="P108" s="44"/>
      <c r="Q108" s="44"/>
      <c r="R108" s="44"/>
      <c r="S108" s="44"/>
      <c r="T108" s="44"/>
    </row>
    <row r="109" spans="1:20" s="5" customFormat="1" x14ac:dyDescent="0.25">
      <c r="A109" s="46" t="s">
        <v>1558</v>
      </c>
      <c r="B109" s="44"/>
      <c r="C109" s="44"/>
      <c r="D109" s="44"/>
      <c r="I109" s="44"/>
      <c r="J109" s="45"/>
      <c r="O109" s="44"/>
      <c r="P109" s="44"/>
      <c r="Q109" s="44"/>
      <c r="R109" s="44"/>
      <c r="S109" s="44"/>
      <c r="T109" s="44"/>
    </row>
    <row r="110" spans="1:20" s="5" customFormat="1" x14ac:dyDescent="0.25">
      <c r="A110" s="46" t="s">
        <v>116</v>
      </c>
      <c r="B110" s="44"/>
      <c r="C110" s="44"/>
      <c r="D110" s="44"/>
      <c r="I110" s="44"/>
      <c r="J110" s="45"/>
      <c r="O110" s="44"/>
      <c r="P110" s="44"/>
      <c r="Q110" s="44"/>
      <c r="R110" s="44"/>
      <c r="S110" s="44"/>
      <c r="T110" s="44"/>
    </row>
    <row r="111" spans="1:20" s="5" customFormat="1" x14ac:dyDescent="0.25">
      <c r="A111" s="46" t="s">
        <v>117</v>
      </c>
      <c r="B111" s="44"/>
      <c r="C111" s="44"/>
      <c r="D111" s="44"/>
      <c r="I111" s="44"/>
      <c r="J111" s="45"/>
      <c r="O111" s="44"/>
      <c r="P111" s="44"/>
      <c r="Q111" s="44"/>
      <c r="R111" s="44"/>
      <c r="S111" s="44"/>
      <c r="T111" s="44"/>
    </row>
    <row r="112" spans="1:20" s="5" customFormat="1" x14ac:dyDescent="0.25">
      <c r="A112" s="46" t="s">
        <v>118</v>
      </c>
      <c r="B112" s="44"/>
      <c r="C112" s="44"/>
      <c r="D112" s="44"/>
      <c r="I112" s="44"/>
      <c r="J112" s="45"/>
      <c r="O112" s="44"/>
      <c r="P112" s="44"/>
      <c r="Q112" s="44"/>
      <c r="R112" s="44"/>
      <c r="S112" s="44"/>
      <c r="T112" s="44"/>
    </row>
    <row r="113" spans="1:20" s="5" customFormat="1" x14ac:dyDescent="0.25">
      <c r="A113" s="46" t="s">
        <v>119</v>
      </c>
      <c r="B113" s="44"/>
      <c r="C113" s="44"/>
      <c r="D113" s="44"/>
      <c r="I113" s="44"/>
      <c r="J113" s="45"/>
      <c r="O113" s="44"/>
      <c r="P113" s="44"/>
      <c r="Q113" s="44"/>
      <c r="R113" s="44"/>
      <c r="S113" s="44"/>
      <c r="T113" s="44"/>
    </row>
    <row r="114" spans="1:20" s="5" customFormat="1" x14ac:dyDescent="0.25">
      <c r="A114" s="46" t="s">
        <v>120</v>
      </c>
      <c r="B114" s="44"/>
      <c r="C114" s="44"/>
      <c r="D114" s="44"/>
      <c r="I114" s="44"/>
      <c r="J114" s="45"/>
      <c r="O114" s="44"/>
      <c r="P114" s="44"/>
      <c r="Q114" s="44"/>
      <c r="R114" s="44"/>
      <c r="S114" s="44"/>
      <c r="T114" s="44"/>
    </row>
    <row r="115" spans="1:20" s="5" customFormat="1" x14ac:dyDescent="0.25">
      <c r="A115" s="46" t="s">
        <v>121</v>
      </c>
      <c r="B115" s="44"/>
      <c r="C115" s="44"/>
      <c r="D115" s="44"/>
      <c r="I115" s="44"/>
      <c r="J115" s="45"/>
      <c r="O115" s="44"/>
      <c r="P115" s="44"/>
      <c r="Q115" s="44"/>
      <c r="R115" s="44"/>
      <c r="S115" s="44"/>
      <c r="T115" s="44"/>
    </row>
    <row r="116" spans="1:20" s="5" customFormat="1" x14ac:dyDescent="0.25">
      <c r="A116" s="46" t="s">
        <v>2036</v>
      </c>
      <c r="B116" s="44"/>
      <c r="C116" s="44"/>
      <c r="D116" s="44"/>
      <c r="I116" s="44"/>
      <c r="J116" s="45"/>
      <c r="O116" s="44"/>
      <c r="P116" s="44"/>
      <c r="Q116" s="44"/>
      <c r="R116" s="44"/>
      <c r="S116" s="44"/>
      <c r="T116" s="44"/>
    </row>
    <row r="117" spans="1:20" s="5" customFormat="1" x14ac:dyDescent="0.25">
      <c r="A117" s="46" t="s">
        <v>1673</v>
      </c>
      <c r="B117" s="44"/>
      <c r="C117" s="44"/>
      <c r="D117" s="44"/>
      <c r="I117" s="44"/>
      <c r="J117" s="45"/>
      <c r="O117" s="44"/>
      <c r="P117" s="44"/>
      <c r="Q117" s="44"/>
      <c r="R117" s="44"/>
      <c r="S117" s="44"/>
      <c r="T117" s="44"/>
    </row>
    <row r="118" spans="1:20" s="5" customFormat="1" x14ac:dyDescent="0.25">
      <c r="A118" s="46"/>
      <c r="B118" s="44"/>
      <c r="C118" s="44"/>
      <c r="D118" s="44"/>
      <c r="I118" s="44"/>
      <c r="J118" s="45"/>
      <c r="O118" s="44"/>
      <c r="P118" s="44"/>
      <c r="Q118" s="44"/>
      <c r="R118" s="44"/>
      <c r="S118" s="44"/>
      <c r="T118" s="44"/>
    </row>
    <row r="119" spans="1:20" ht="18.75" x14ac:dyDescent="0.25">
      <c r="A119" s="43" t="s">
        <v>2053</v>
      </c>
    </row>
    <row r="120" spans="1:20" x14ac:dyDescent="0.25">
      <c r="A120" s="1" t="s">
        <v>1755</v>
      </c>
    </row>
    <row r="121" spans="1:20" x14ac:dyDescent="0.25">
      <c r="A121" s="1" t="s">
        <v>1756</v>
      </c>
    </row>
    <row r="122" spans="1:20" x14ac:dyDescent="0.25">
      <c r="A122" s="1" t="s">
        <v>1757</v>
      </c>
    </row>
    <row r="123" spans="1:20" x14ac:dyDescent="0.25">
      <c r="A123" s="1" t="s">
        <v>1758</v>
      </c>
    </row>
    <row r="124" spans="1:20" x14ac:dyDescent="0.25">
      <c r="A124" s="44"/>
    </row>
    <row r="125" spans="1:20" x14ac:dyDescent="0.25">
      <c r="A125" s="44"/>
    </row>
    <row r="126" spans="1:20" x14ac:dyDescent="0.25">
      <c r="A126" s="44"/>
    </row>
    <row r="127" spans="1:20" x14ac:dyDescent="0.25">
      <c r="A127" s="44"/>
    </row>
    <row r="128" spans="1:20" x14ac:dyDescent="0.25">
      <c r="A128" s="44"/>
    </row>
    <row r="129" spans="1:1" x14ac:dyDescent="0.25">
      <c r="A129" s="44"/>
    </row>
    <row r="132" spans="1:1" x14ac:dyDescent="0.25">
      <c r="A132" s="1"/>
    </row>
  </sheetData>
  <sortState xmlns:xlrd2="http://schemas.microsoft.com/office/spreadsheetml/2017/richdata2" ref="A3:T70">
    <sortCondition ref="C3:C70"/>
    <sortCondition ref="E3:E70"/>
    <sortCondition ref="G3:G70"/>
    <sortCondition ref="A3:A70"/>
  </sortState>
  <mergeCells count="6">
    <mergeCell ref="A87:J87"/>
    <mergeCell ref="E2:F2"/>
    <mergeCell ref="G2:H2"/>
    <mergeCell ref="E73:H73"/>
    <mergeCell ref="E83:F83"/>
    <mergeCell ref="G83:H8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A83C22-8EAA-415F-9B56-63101B2861E8}">
  <dimension ref="A1:I27"/>
  <sheetViews>
    <sheetView workbookViewId="0"/>
  </sheetViews>
  <sheetFormatPr baseColWidth="10" defaultRowHeight="15" x14ac:dyDescent="0.25"/>
  <cols>
    <col min="2" max="3" width="9.5703125" customWidth="1"/>
    <col min="5" max="5" width="6.42578125" customWidth="1"/>
    <col min="6" max="6" width="25.28515625" customWidth="1"/>
    <col min="7" max="7" width="88" customWidth="1"/>
  </cols>
  <sheetData>
    <row r="1" spans="1:9" ht="18.75" x14ac:dyDescent="0.3">
      <c r="A1" s="21" t="s">
        <v>326</v>
      </c>
    </row>
    <row r="2" spans="1:9" x14ac:dyDescent="0.25">
      <c r="A2" t="s">
        <v>300</v>
      </c>
    </row>
    <row r="3" spans="1:9" x14ac:dyDescent="0.25">
      <c r="A3" t="s">
        <v>301</v>
      </c>
    </row>
    <row r="4" spans="1:9" x14ac:dyDescent="0.25">
      <c r="A4" t="s">
        <v>302</v>
      </c>
    </row>
    <row r="5" spans="1:9" x14ac:dyDescent="0.25">
      <c r="A5" t="s">
        <v>303</v>
      </c>
    </row>
    <row r="6" spans="1:9" x14ac:dyDescent="0.25">
      <c r="A6" t="s">
        <v>304</v>
      </c>
    </row>
    <row r="8" spans="1:9" ht="45" x14ac:dyDescent="0.25">
      <c r="A8" s="16" t="s">
        <v>325</v>
      </c>
      <c r="B8" s="529" t="s">
        <v>324</v>
      </c>
      <c r="C8" s="530"/>
      <c r="D8" s="16" t="s">
        <v>870</v>
      </c>
      <c r="E8" s="16" t="s">
        <v>305</v>
      </c>
      <c r="F8" s="16" t="s">
        <v>306</v>
      </c>
      <c r="G8" s="16" t="s">
        <v>307</v>
      </c>
      <c r="H8" s="16" t="s">
        <v>330</v>
      </c>
    </row>
    <row r="9" spans="1:9" x14ac:dyDescent="0.25">
      <c r="A9" s="23">
        <v>6.78</v>
      </c>
      <c r="B9" s="23">
        <v>6.7649999999999997</v>
      </c>
      <c r="C9" s="23">
        <v>6.7949999999999999</v>
      </c>
      <c r="D9" s="25">
        <f>1000*(C9-B9)</f>
        <v>30.000000000000249</v>
      </c>
      <c r="E9" s="23" t="s">
        <v>282</v>
      </c>
      <c r="F9" s="15" t="s">
        <v>308</v>
      </c>
      <c r="G9" s="24" t="s">
        <v>309</v>
      </c>
      <c r="H9" s="20"/>
    </row>
    <row r="10" spans="1:9" x14ac:dyDescent="0.25">
      <c r="A10" s="23">
        <v>13.56</v>
      </c>
      <c r="B10" s="23">
        <v>13.553000000000001</v>
      </c>
      <c r="C10" s="23">
        <v>13.567</v>
      </c>
      <c r="D10" s="25">
        <f t="shared" ref="D10:D15" si="0">1000*(C10-B10)</f>
        <v>13.999999999999346</v>
      </c>
      <c r="E10" s="23" t="s">
        <v>283</v>
      </c>
      <c r="F10" s="23" t="s">
        <v>310</v>
      </c>
      <c r="G10" s="24" t="s">
        <v>311</v>
      </c>
      <c r="H10" s="20"/>
    </row>
    <row r="11" spans="1:9" x14ac:dyDescent="0.25">
      <c r="A11" s="23">
        <v>27.12</v>
      </c>
      <c r="B11" s="23">
        <v>26.957000000000001</v>
      </c>
      <c r="C11" s="23">
        <v>27.283000000000001</v>
      </c>
      <c r="D11" s="25">
        <f t="shared" si="0"/>
        <v>326.00000000000051</v>
      </c>
      <c r="E11" s="23" t="s">
        <v>283</v>
      </c>
      <c r="F11" s="23" t="s">
        <v>310</v>
      </c>
      <c r="G11" s="24" t="s">
        <v>312</v>
      </c>
      <c r="H11" s="20"/>
    </row>
    <row r="12" spans="1:9" x14ac:dyDescent="0.25">
      <c r="A12" s="23">
        <v>40.68</v>
      </c>
      <c r="B12" s="23">
        <v>40.659999999999997</v>
      </c>
      <c r="C12" s="23">
        <v>40.700000000000003</v>
      </c>
      <c r="D12" s="25">
        <f t="shared" si="0"/>
        <v>40.000000000006253</v>
      </c>
      <c r="E12" s="23" t="s">
        <v>283</v>
      </c>
      <c r="F12" s="23" t="s">
        <v>310</v>
      </c>
      <c r="G12" s="24" t="s">
        <v>313</v>
      </c>
      <c r="H12" s="20"/>
    </row>
    <row r="13" spans="1:9" ht="30" x14ac:dyDescent="0.25">
      <c r="A13" s="23">
        <v>433.92</v>
      </c>
      <c r="B13" s="23">
        <v>433.05</v>
      </c>
      <c r="C13" s="23">
        <v>434.79</v>
      </c>
      <c r="D13" s="25">
        <f t="shared" si="0"/>
        <v>1740.0000000000091</v>
      </c>
      <c r="E13" s="23" t="s">
        <v>282</v>
      </c>
      <c r="F13" s="23" t="s">
        <v>314</v>
      </c>
      <c r="G13" s="24" t="s">
        <v>315</v>
      </c>
      <c r="H13" s="20"/>
    </row>
    <row r="14" spans="1:9" ht="30" x14ac:dyDescent="0.25">
      <c r="A14" s="23">
        <v>915</v>
      </c>
      <c r="B14" s="23">
        <v>902</v>
      </c>
      <c r="C14" s="23">
        <v>928</v>
      </c>
      <c r="D14" s="25">
        <f t="shared" si="0"/>
        <v>26000</v>
      </c>
      <c r="E14" s="23" t="s">
        <v>283</v>
      </c>
      <c r="F14" s="23" t="s">
        <v>316</v>
      </c>
      <c r="G14" s="24" t="s">
        <v>317</v>
      </c>
      <c r="H14" s="20"/>
    </row>
    <row r="15" spans="1:9" x14ac:dyDescent="0.25">
      <c r="A15" s="23">
        <f>(B15+C15)/2</f>
        <v>866.5</v>
      </c>
      <c r="B15" s="23">
        <v>863</v>
      </c>
      <c r="C15" s="23">
        <v>870</v>
      </c>
      <c r="D15" s="25">
        <f t="shared" si="0"/>
        <v>7000</v>
      </c>
      <c r="E15" s="23"/>
      <c r="F15" s="23"/>
      <c r="G15" s="290" t="s">
        <v>1762</v>
      </c>
      <c r="H15" s="20"/>
    </row>
    <row r="16" spans="1:9" ht="45" x14ac:dyDescent="0.25">
      <c r="A16" s="16" t="s">
        <v>328</v>
      </c>
      <c r="B16" s="529" t="s">
        <v>327</v>
      </c>
      <c r="C16" s="530"/>
      <c r="D16" s="16" t="s">
        <v>276</v>
      </c>
      <c r="E16" s="16" t="s">
        <v>305</v>
      </c>
      <c r="F16" s="16" t="s">
        <v>306</v>
      </c>
      <c r="G16" s="16" t="s">
        <v>307</v>
      </c>
      <c r="H16" s="16" t="str">
        <f>H8</f>
        <v>Notas de AA</v>
      </c>
      <c r="I16" s="292" t="s">
        <v>1782</v>
      </c>
    </row>
    <row r="17" spans="1:9" x14ac:dyDescent="0.25">
      <c r="A17" s="23">
        <v>2.4500000000000002</v>
      </c>
      <c r="B17" s="23">
        <v>2.4</v>
      </c>
      <c r="C17" s="23">
        <v>2.5</v>
      </c>
      <c r="D17" s="23">
        <v>100</v>
      </c>
      <c r="E17" s="23" t="s">
        <v>283</v>
      </c>
      <c r="F17" s="23" t="s">
        <v>310</v>
      </c>
      <c r="G17" s="24" t="s">
        <v>318</v>
      </c>
      <c r="H17" s="23" t="s">
        <v>329</v>
      </c>
      <c r="I17" s="218" t="s">
        <v>1587</v>
      </c>
    </row>
    <row r="18" spans="1:9" x14ac:dyDescent="0.25">
      <c r="A18" s="23">
        <v>5.8</v>
      </c>
      <c r="B18" s="23">
        <v>5.7249999999999996</v>
      </c>
      <c r="C18" s="23">
        <v>5.875</v>
      </c>
      <c r="D18" s="23">
        <v>150</v>
      </c>
      <c r="E18" s="23" t="s">
        <v>283</v>
      </c>
      <c r="F18" s="23" t="s">
        <v>310</v>
      </c>
      <c r="G18" s="24" t="s">
        <v>319</v>
      </c>
      <c r="H18" s="23" t="s">
        <v>329</v>
      </c>
      <c r="I18" s="218" t="s">
        <v>1587</v>
      </c>
    </row>
    <row r="19" spans="1:9" x14ac:dyDescent="0.25">
      <c r="A19" s="23">
        <v>24.125</v>
      </c>
      <c r="B19" s="23">
        <v>24</v>
      </c>
      <c r="C19" s="23">
        <v>24.25</v>
      </c>
      <c r="D19" s="23">
        <v>250</v>
      </c>
      <c r="E19" s="23" t="s">
        <v>283</v>
      </c>
      <c r="F19" s="23" t="s">
        <v>310</v>
      </c>
      <c r="G19" s="24" t="s">
        <v>320</v>
      </c>
      <c r="H19" s="20"/>
      <c r="I19" s="218"/>
    </row>
    <row r="20" spans="1:9" x14ac:dyDescent="0.25">
      <c r="A20" s="23">
        <v>61.25</v>
      </c>
      <c r="B20" s="23">
        <v>61</v>
      </c>
      <c r="C20" s="23">
        <v>61.5</v>
      </c>
      <c r="D20" s="23">
        <v>500</v>
      </c>
      <c r="E20" s="23" t="s">
        <v>282</v>
      </c>
      <c r="F20" s="23" t="s">
        <v>308</v>
      </c>
      <c r="G20" s="24" t="s">
        <v>321</v>
      </c>
      <c r="H20" s="23" t="s">
        <v>329</v>
      </c>
      <c r="I20" s="218" t="s">
        <v>1587</v>
      </c>
    </row>
    <row r="21" spans="1:9" ht="30" x14ac:dyDescent="0.25">
      <c r="A21" s="23">
        <v>122.5</v>
      </c>
      <c r="B21" s="23">
        <v>122</v>
      </c>
      <c r="C21" s="23">
        <v>123</v>
      </c>
      <c r="D21" s="25">
        <v>1000</v>
      </c>
      <c r="E21" s="23" t="s">
        <v>282</v>
      </c>
      <c r="F21" s="23" t="s">
        <v>308</v>
      </c>
      <c r="G21" s="24" t="s">
        <v>322</v>
      </c>
      <c r="H21" s="20"/>
    </row>
    <row r="22" spans="1:9" x14ac:dyDescent="0.25">
      <c r="A22" s="23">
        <v>245</v>
      </c>
      <c r="B22" s="23">
        <v>244</v>
      </c>
      <c r="C22" s="23">
        <v>246</v>
      </c>
      <c r="D22" s="25">
        <v>2000</v>
      </c>
      <c r="E22" s="23" t="s">
        <v>282</v>
      </c>
      <c r="F22" s="23" t="s">
        <v>308</v>
      </c>
      <c r="G22" s="24" t="s">
        <v>323</v>
      </c>
      <c r="H22" s="20"/>
    </row>
    <row r="24" spans="1:9" x14ac:dyDescent="0.25">
      <c r="A24" t="s">
        <v>331</v>
      </c>
    </row>
    <row r="25" spans="1:9" x14ac:dyDescent="0.25">
      <c r="A25" t="s">
        <v>333</v>
      </c>
    </row>
    <row r="26" spans="1:9" x14ac:dyDescent="0.25">
      <c r="A26" t="s">
        <v>334</v>
      </c>
    </row>
    <row r="27" spans="1:9" x14ac:dyDescent="0.25">
      <c r="A27" t="s">
        <v>332</v>
      </c>
    </row>
  </sheetData>
  <mergeCells count="2">
    <mergeCell ref="B8:C8"/>
    <mergeCell ref="B16:C16"/>
  </mergeCells>
  <phoneticPr fontId="65" type="noConversion"/>
  <hyperlinks>
    <hyperlink ref="G15" r:id="rId1" location="gsc.tab=0" xr:uid="{228DEFB0-95E1-4875-910A-B443C5E2C38E}"/>
  </hyperlinks>
  <pageMargins left="0.7" right="0.7" top="0.75" bottom="0.75" header="0.3" footer="0.3"/>
  <pageSetup paperSize="9" orientation="portrait" horizontalDpi="0" verticalDpi="0"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DD9820-6304-4B14-B6B9-7D44919FDCFA}">
  <dimension ref="A1:K31"/>
  <sheetViews>
    <sheetView workbookViewId="0">
      <selection activeCell="B29" sqref="B29"/>
    </sheetView>
  </sheetViews>
  <sheetFormatPr baseColWidth="10" defaultRowHeight="15" x14ac:dyDescent="0.25"/>
  <sheetData>
    <row r="1" spans="1:1" ht="21" x14ac:dyDescent="0.35">
      <c r="A1" s="114" t="s">
        <v>2032</v>
      </c>
    </row>
    <row r="21" spans="1:11" x14ac:dyDescent="0.25">
      <c r="A21" s="42" t="s">
        <v>2046</v>
      </c>
    </row>
    <row r="22" spans="1:11" x14ac:dyDescent="0.25">
      <c r="A22" s="42" t="s">
        <v>815</v>
      </c>
      <c r="B22" t="s">
        <v>2034</v>
      </c>
    </row>
    <row r="23" spans="1:11" x14ac:dyDescent="0.25">
      <c r="A23" s="42" t="s">
        <v>816</v>
      </c>
      <c r="B23" t="s">
        <v>2033</v>
      </c>
    </row>
    <row r="24" spans="1:11" x14ac:dyDescent="0.25">
      <c r="A24" s="42" t="s">
        <v>817</v>
      </c>
      <c r="B24" t="s">
        <v>2041</v>
      </c>
    </row>
    <row r="25" spans="1:11" x14ac:dyDescent="0.25">
      <c r="A25" s="42" t="s">
        <v>392</v>
      </c>
      <c r="B25" t="s">
        <v>2042</v>
      </c>
      <c r="H25" s="42"/>
      <c r="I25" s="42"/>
      <c r="J25" s="42"/>
      <c r="K25" s="42"/>
    </row>
    <row r="26" spans="1:11" x14ac:dyDescent="0.25">
      <c r="A26" s="42"/>
      <c r="H26" s="42"/>
      <c r="I26" s="42"/>
      <c r="J26" s="42"/>
      <c r="K26" s="42"/>
    </row>
    <row r="27" spans="1:11" x14ac:dyDescent="0.25">
      <c r="A27" s="42" t="s">
        <v>2044</v>
      </c>
    </row>
    <row r="28" spans="1:11" x14ac:dyDescent="0.25">
      <c r="A28" s="42" t="s">
        <v>2045</v>
      </c>
      <c r="B28" t="s">
        <v>2047</v>
      </c>
    </row>
    <row r="29" spans="1:11" x14ac:dyDescent="0.25">
      <c r="A29" s="42"/>
    </row>
    <row r="30" spans="1:11" x14ac:dyDescent="0.25">
      <c r="A30" s="42" t="s">
        <v>2043</v>
      </c>
    </row>
    <row r="31" spans="1:11" x14ac:dyDescent="0.25">
      <c r="A31" t="s">
        <v>818</v>
      </c>
    </row>
  </sheetData>
  <pageMargins left="0.7" right="0.7" top="0.75" bottom="0.75" header="0.3" footer="0.3"/>
  <pageSetup paperSize="9" orientation="portrait" horizontalDpi="1200" verticalDpi="120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745D95-EBFC-40FD-816D-FD77596CB713}">
  <dimension ref="A1:H34"/>
  <sheetViews>
    <sheetView workbookViewId="0"/>
  </sheetViews>
  <sheetFormatPr baseColWidth="10" defaultRowHeight="15" x14ac:dyDescent="0.25"/>
  <cols>
    <col min="1" max="1" width="3.5703125" customWidth="1"/>
    <col min="3" max="4" width="9.7109375" customWidth="1"/>
    <col min="6" max="7" width="11" customWidth="1"/>
    <col min="8" max="8" width="67.7109375" customWidth="1"/>
  </cols>
  <sheetData>
    <row r="1" spans="1:8" ht="18.75" x14ac:dyDescent="0.3">
      <c r="A1" s="21" t="s">
        <v>868</v>
      </c>
    </row>
    <row r="2" spans="1:8" ht="15.75" x14ac:dyDescent="0.25">
      <c r="A2" s="19" t="s">
        <v>860</v>
      </c>
    </row>
    <row r="4" spans="1:8" ht="15.75" x14ac:dyDescent="0.25">
      <c r="A4" s="19" t="s">
        <v>863</v>
      </c>
    </row>
    <row r="5" spans="1:8" ht="30" x14ac:dyDescent="0.25">
      <c r="A5" s="529" t="s">
        <v>258</v>
      </c>
      <c r="B5" s="530"/>
      <c r="C5" s="526" t="s">
        <v>864</v>
      </c>
      <c r="D5" s="526"/>
      <c r="E5" s="16" t="s">
        <v>865</v>
      </c>
      <c r="F5" s="526" t="s">
        <v>866</v>
      </c>
      <c r="G5" s="526"/>
      <c r="H5" s="16" t="s">
        <v>853</v>
      </c>
    </row>
    <row r="6" spans="1:8" x14ac:dyDescent="0.25">
      <c r="A6" s="22">
        <v>1</v>
      </c>
      <c r="B6" s="137" t="s">
        <v>867</v>
      </c>
      <c r="C6" s="15">
        <v>3</v>
      </c>
      <c r="D6" s="15">
        <v>30</v>
      </c>
      <c r="E6" s="14">
        <f>D6-C6</f>
        <v>27</v>
      </c>
      <c r="F6" s="40">
        <f>300000/C6</f>
        <v>100000</v>
      </c>
      <c r="G6" s="40">
        <f>300000/D6</f>
        <v>10000</v>
      </c>
      <c r="H6" s="20" t="s">
        <v>878</v>
      </c>
    </row>
    <row r="7" spans="1:8" x14ac:dyDescent="0.25">
      <c r="A7" s="22">
        <f>A6+1</f>
        <v>2</v>
      </c>
      <c r="B7" s="137" t="s">
        <v>871</v>
      </c>
      <c r="C7" s="15">
        <f>D6</f>
        <v>30</v>
      </c>
      <c r="D7" s="18">
        <v>300</v>
      </c>
      <c r="E7" s="14">
        <f>D7-C7</f>
        <v>270</v>
      </c>
      <c r="F7" s="40">
        <f t="shared" ref="F7:F8" si="0">300000/C7</f>
        <v>10000</v>
      </c>
      <c r="G7" s="40">
        <f t="shared" ref="G7:G8" si="1">300000/D7</f>
        <v>1000</v>
      </c>
      <c r="H7" s="20" t="s">
        <v>879</v>
      </c>
    </row>
    <row r="8" spans="1:8" x14ac:dyDescent="0.25">
      <c r="A8" s="22">
        <f>A7+1</f>
        <v>3</v>
      </c>
      <c r="B8" s="137" t="s">
        <v>872</v>
      </c>
      <c r="C8" s="15">
        <f>D7</f>
        <v>300</v>
      </c>
      <c r="D8" s="18">
        <v>3000</v>
      </c>
      <c r="E8" s="18">
        <f>D8-C8</f>
        <v>2700</v>
      </c>
      <c r="F8" s="40">
        <f t="shared" si="0"/>
        <v>1000</v>
      </c>
      <c r="G8" s="40">
        <f t="shared" si="1"/>
        <v>100</v>
      </c>
      <c r="H8" s="20" t="s">
        <v>880</v>
      </c>
    </row>
    <row r="9" spans="1:8" ht="30" x14ac:dyDescent="0.25">
      <c r="A9" s="529" t="s">
        <v>258</v>
      </c>
      <c r="B9" s="530"/>
      <c r="C9" s="526" t="s">
        <v>869</v>
      </c>
      <c r="D9" s="526"/>
      <c r="E9" s="16" t="s">
        <v>870</v>
      </c>
      <c r="F9" s="526" t="s">
        <v>866</v>
      </c>
      <c r="G9" s="526"/>
      <c r="H9" s="16" t="s">
        <v>853</v>
      </c>
    </row>
    <row r="10" spans="1:8" x14ac:dyDescent="0.25">
      <c r="A10" s="22">
        <f>A8+1</f>
        <v>4</v>
      </c>
      <c r="B10" s="17" t="s">
        <v>873</v>
      </c>
      <c r="C10" s="15">
        <v>3</v>
      </c>
      <c r="D10" s="15">
        <v>30</v>
      </c>
      <c r="E10" s="14">
        <f>D10-C10</f>
        <v>27</v>
      </c>
      <c r="F10" s="134">
        <f>300/C10</f>
        <v>100</v>
      </c>
      <c r="G10" s="134">
        <f>300/D10</f>
        <v>10</v>
      </c>
      <c r="H10" s="20" t="s">
        <v>881</v>
      </c>
    </row>
    <row r="11" spans="1:8" x14ac:dyDescent="0.25">
      <c r="A11" s="22">
        <f>A10+1</f>
        <v>5</v>
      </c>
      <c r="B11" s="17" t="s">
        <v>874</v>
      </c>
      <c r="C11" s="15">
        <f>D10</f>
        <v>30</v>
      </c>
      <c r="D11" s="15">
        <f>C11*10</f>
        <v>300</v>
      </c>
      <c r="E11" s="14">
        <f>D11-C11</f>
        <v>270</v>
      </c>
      <c r="F11" s="134">
        <f t="shared" ref="F11:F12" si="2">300/C11</f>
        <v>10</v>
      </c>
      <c r="G11" s="134">
        <f t="shared" ref="G11:G12" si="3">300/D11</f>
        <v>1</v>
      </c>
      <c r="H11" s="20" t="s">
        <v>882</v>
      </c>
    </row>
    <row r="12" spans="1:8" x14ac:dyDescent="0.25">
      <c r="A12" s="22">
        <f>A11+1</f>
        <v>6</v>
      </c>
      <c r="B12" s="17" t="s">
        <v>875</v>
      </c>
      <c r="C12" s="15">
        <f t="shared" ref="C12" si="4">D11</f>
        <v>300</v>
      </c>
      <c r="D12" s="18">
        <f t="shared" ref="D12" si="5">C12*10</f>
        <v>3000</v>
      </c>
      <c r="E12" s="18">
        <f>D12-C12</f>
        <v>2700</v>
      </c>
      <c r="F12" s="132">
        <f t="shared" si="2"/>
        <v>1</v>
      </c>
      <c r="G12" s="132">
        <f t="shared" si="3"/>
        <v>0.1</v>
      </c>
      <c r="H12" s="20" t="s">
        <v>883</v>
      </c>
    </row>
    <row r="13" spans="1:8" ht="30" x14ac:dyDescent="0.25">
      <c r="A13" s="529" t="s">
        <v>258</v>
      </c>
      <c r="B13" s="530"/>
      <c r="C13" s="526" t="s">
        <v>275</v>
      </c>
      <c r="D13" s="526"/>
      <c r="E13" s="16" t="s">
        <v>276</v>
      </c>
      <c r="F13" s="526" t="s">
        <v>274</v>
      </c>
      <c r="G13" s="526"/>
      <c r="H13" s="16" t="s">
        <v>853</v>
      </c>
    </row>
    <row r="14" spans="1:8" x14ac:dyDescent="0.25">
      <c r="A14" s="22">
        <f>A12+1</f>
        <v>7</v>
      </c>
      <c r="B14" s="17" t="s">
        <v>260</v>
      </c>
      <c r="C14" s="15">
        <v>3</v>
      </c>
      <c r="D14" s="15">
        <v>30</v>
      </c>
      <c r="E14" s="14">
        <f>D14-C14</f>
        <v>27</v>
      </c>
      <c r="F14" s="134">
        <f>300/C14</f>
        <v>100</v>
      </c>
      <c r="G14" s="134">
        <f>300/D14</f>
        <v>10</v>
      </c>
      <c r="H14" s="20" t="s">
        <v>884</v>
      </c>
    </row>
    <row r="15" spans="1:8" x14ac:dyDescent="0.25">
      <c r="A15" s="22">
        <f>A14+1</f>
        <v>8</v>
      </c>
      <c r="B15" s="17" t="s">
        <v>261</v>
      </c>
      <c r="C15" s="15">
        <f>D14</f>
        <v>30</v>
      </c>
      <c r="D15" s="15">
        <f>C15*10</f>
        <v>300</v>
      </c>
      <c r="E15" s="14">
        <f>D15-C15</f>
        <v>270</v>
      </c>
      <c r="F15" s="134">
        <f t="shared" ref="F15:F16" si="6">300/C15</f>
        <v>10</v>
      </c>
      <c r="G15" s="134">
        <f t="shared" ref="G15:G16" si="7">300/D15</f>
        <v>1</v>
      </c>
      <c r="H15" s="20" t="s">
        <v>885</v>
      </c>
    </row>
    <row r="16" spans="1:8" x14ac:dyDescent="0.25">
      <c r="A16" s="22">
        <f>A15+1</f>
        <v>9</v>
      </c>
      <c r="B16" s="17" t="s">
        <v>262</v>
      </c>
      <c r="C16" s="15">
        <f t="shared" ref="C16" si="8">D15</f>
        <v>300</v>
      </c>
      <c r="D16" s="18">
        <f t="shared" ref="D16" si="9">C16*10</f>
        <v>3000</v>
      </c>
      <c r="E16" s="18">
        <f>D16-C16</f>
        <v>2700</v>
      </c>
      <c r="F16" s="132">
        <f t="shared" si="6"/>
        <v>1</v>
      </c>
      <c r="G16" s="132">
        <f t="shared" si="7"/>
        <v>0.1</v>
      </c>
      <c r="H16" s="20" t="s">
        <v>886</v>
      </c>
    </row>
    <row r="17" spans="1:8" ht="30" x14ac:dyDescent="0.25">
      <c r="A17" s="529" t="s">
        <v>258</v>
      </c>
      <c r="B17" s="530"/>
      <c r="C17" s="526" t="s">
        <v>273</v>
      </c>
      <c r="D17" s="526"/>
      <c r="E17" s="16" t="s">
        <v>277</v>
      </c>
      <c r="F17" s="526" t="s">
        <v>280</v>
      </c>
      <c r="G17" s="526"/>
      <c r="H17" s="16" t="s">
        <v>853</v>
      </c>
    </row>
    <row r="18" spans="1:8" x14ac:dyDescent="0.25">
      <c r="A18" s="22">
        <f>A16+1</f>
        <v>10</v>
      </c>
      <c r="B18" s="17" t="s">
        <v>876</v>
      </c>
      <c r="C18" s="15">
        <v>3</v>
      </c>
      <c r="D18" s="15">
        <v>30</v>
      </c>
      <c r="E18" s="14">
        <f>D18-C18</f>
        <v>27</v>
      </c>
      <c r="F18" s="134">
        <f>300/C18</f>
        <v>100</v>
      </c>
      <c r="G18" s="134">
        <f>300/D18</f>
        <v>10</v>
      </c>
      <c r="H18" s="20" t="s">
        <v>887</v>
      </c>
    </row>
    <row r="19" spans="1:8" x14ac:dyDescent="0.25">
      <c r="A19" s="22">
        <f>A18+1</f>
        <v>11</v>
      </c>
      <c r="B19" s="17" t="s">
        <v>877</v>
      </c>
      <c r="C19" s="15">
        <f>D18</f>
        <v>30</v>
      </c>
      <c r="D19" s="15">
        <f>C19*10</f>
        <v>300</v>
      </c>
      <c r="E19" s="14">
        <f>D19-C19</f>
        <v>270</v>
      </c>
      <c r="F19" s="134">
        <f t="shared" ref="F19" si="10">300/C19</f>
        <v>10</v>
      </c>
      <c r="G19" s="134">
        <f t="shared" ref="G19" si="11">300/D19</f>
        <v>1</v>
      </c>
      <c r="H19" s="20" t="s">
        <v>888</v>
      </c>
    </row>
    <row r="21" spans="1:8" x14ac:dyDescent="0.25">
      <c r="B21" s="41" t="s">
        <v>896</v>
      </c>
    </row>
    <row r="22" spans="1:8" ht="30" x14ac:dyDescent="0.25">
      <c r="B22" s="16" t="s">
        <v>258</v>
      </c>
      <c r="C22" s="526" t="s">
        <v>273</v>
      </c>
      <c r="D22" s="526"/>
      <c r="E22" s="16" t="s">
        <v>277</v>
      </c>
      <c r="F22" s="526" t="s">
        <v>280</v>
      </c>
      <c r="G22" s="526"/>
      <c r="H22" s="16" t="s">
        <v>853</v>
      </c>
    </row>
    <row r="23" spans="1:8" x14ac:dyDescent="0.25">
      <c r="B23" s="14" t="s">
        <v>889</v>
      </c>
      <c r="C23" s="14">
        <v>8.1999999999999993</v>
      </c>
      <c r="D23" s="14">
        <v>12.4</v>
      </c>
      <c r="E23" s="14">
        <f t="shared" ref="E23:E34" si="12">D23-C23</f>
        <v>4.2000000000000011</v>
      </c>
      <c r="F23" s="132">
        <f>300/C23</f>
        <v>36.585365853658537</v>
      </c>
      <c r="G23" s="132">
        <f>300/D23</f>
        <v>24.193548387096772</v>
      </c>
      <c r="H23" s="20"/>
    </row>
    <row r="24" spans="1:8" x14ac:dyDescent="0.25">
      <c r="B24" s="14" t="s">
        <v>890</v>
      </c>
      <c r="C24" s="14">
        <v>12.4</v>
      </c>
      <c r="D24" s="14">
        <v>18</v>
      </c>
      <c r="E24" s="14">
        <f t="shared" si="12"/>
        <v>5.6</v>
      </c>
      <c r="F24" s="132">
        <f t="shared" ref="F24:G34" si="13">300/C24</f>
        <v>24.193548387096772</v>
      </c>
      <c r="G24" s="132">
        <f t="shared" si="13"/>
        <v>16.666666666666668</v>
      </c>
      <c r="H24" s="20"/>
    </row>
    <row r="25" spans="1:8" x14ac:dyDescent="0.25">
      <c r="B25" s="14" t="s">
        <v>292</v>
      </c>
      <c r="C25" s="14">
        <v>17.5</v>
      </c>
      <c r="D25" s="14">
        <v>26.5</v>
      </c>
      <c r="E25" s="14">
        <f t="shared" si="12"/>
        <v>9</v>
      </c>
      <c r="F25" s="132">
        <f t="shared" si="13"/>
        <v>17.142857142857142</v>
      </c>
      <c r="G25" s="132">
        <f t="shared" si="13"/>
        <v>11.320754716981131</v>
      </c>
      <c r="H25" s="20"/>
    </row>
    <row r="26" spans="1:8" x14ac:dyDescent="0.25">
      <c r="B26" s="14" t="s">
        <v>891</v>
      </c>
      <c r="C26" s="14">
        <v>26.5</v>
      </c>
      <c r="D26" s="14">
        <v>40</v>
      </c>
      <c r="E26" s="14">
        <f t="shared" si="12"/>
        <v>13.5</v>
      </c>
      <c r="F26" s="132">
        <f t="shared" si="13"/>
        <v>11.320754716981131</v>
      </c>
      <c r="G26" s="132">
        <f t="shared" si="13"/>
        <v>7.5</v>
      </c>
      <c r="H26" s="20"/>
    </row>
    <row r="27" spans="1:8" x14ac:dyDescent="0.25">
      <c r="B27" s="14" t="s">
        <v>892</v>
      </c>
      <c r="C27" s="14">
        <v>33</v>
      </c>
      <c r="D27" s="14">
        <v>50</v>
      </c>
      <c r="E27" s="14">
        <f t="shared" si="12"/>
        <v>17</v>
      </c>
      <c r="F27" s="132">
        <f t="shared" si="13"/>
        <v>9.0909090909090917</v>
      </c>
      <c r="G27" s="132">
        <f t="shared" si="13"/>
        <v>6</v>
      </c>
      <c r="H27" s="20"/>
    </row>
    <row r="28" spans="1:8" x14ac:dyDescent="0.25">
      <c r="B28" s="14" t="s">
        <v>893</v>
      </c>
      <c r="C28" s="14">
        <v>40</v>
      </c>
      <c r="D28" s="14">
        <v>60</v>
      </c>
      <c r="E28" s="14">
        <f t="shared" si="12"/>
        <v>20</v>
      </c>
      <c r="F28" s="132">
        <f t="shared" si="13"/>
        <v>7.5</v>
      </c>
      <c r="G28" s="132">
        <f t="shared" si="13"/>
        <v>5</v>
      </c>
      <c r="H28" s="20"/>
    </row>
    <row r="29" spans="1:8" x14ac:dyDescent="0.25">
      <c r="B29" s="14" t="s">
        <v>894</v>
      </c>
      <c r="C29" s="14">
        <v>50</v>
      </c>
      <c r="D29" s="14">
        <v>75</v>
      </c>
      <c r="E29" s="14">
        <f t="shared" si="12"/>
        <v>25</v>
      </c>
      <c r="F29" s="132">
        <f t="shared" si="13"/>
        <v>6</v>
      </c>
      <c r="G29" s="132">
        <f t="shared" si="13"/>
        <v>4</v>
      </c>
      <c r="H29" s="20"/>
    </row>
    <row r="30" spans="1:8" x14ac:dyDescent="0.25">
      <c r="B30" s="14" t="s">
        <v>286</v>
      </c>
      <c r="C30" s="14">
        <v>60</v>
      </c>
      <c r="D30" s="14">
        <v>90</v>
      </c>
      <c r="E30" s="14">
        <f t="shared" si="12"/>
        <v>30</v>
      </c>
      <c r="F30" s="132">
        <f t="shared" si="13"/>
        <v>5</v>
      </c>
      <c r="G30" s="132">
        <f t="shared" si="13"/>
        <v>3.3333333333333335</v>
      </c>
      <c r="H30" s="20"/>
    </row>
    <row r="31" spans="1:8" x14ac:dyDescent="0.25">
      <c r="B31" s="14" t="s">
        <v>895</v>
      </c>
      <c r="C31" s="14">
        <v>75</v>
      </c>
      <c r="D31" s="14">
        <v>115</v>
      </c>
      <c r="E31" s="14">
        <f t="shared" si="12"/>
        <v>40</v>
      </c>
      <c r="F31" s="132">
        <f t="shared" si="13"/>
        <v>4</v>
      </c>
      <c r="G31" s="132">
        <f t="shared" si="13"/>
        <v>2.6086956521739131</v>
      </c>
      <c r="H31" s="20"/>
    </row>
    <row r="32" spans="1:8" x14ac:dyDescent="0.25">
      <c r="B32" s="14" t="s">
        <v>287</v>
      </c>
      <c r="C32" s="14">
        <v>90</v>
      </c>
      <c r="D32" s="14">
        <v>140</v>
      </c>
      <c r="E32" s="14">
        <f t="shared" si="12"/>
        <v>50</v>
      </c>
      <c r="F32" s="132">
        <f t="shared" si="13"/>
        <v>3.3333333333333335</v>
      </c>
      <c r="G32" s="132">
        <f t="shared" si="13"/>
        <v>2.1428571428571428</v>
      </c>
      <c r="H32" s="20"/>
    </row>
    <row r="33" spans="2:8" x14ac:dyDescent="0.25">
      <c r="B33" s="14" t="s">
        <v>285</v>
      </c>
      <c r="C33" s="14">
        <v>110</v>
      </c>
      <c r="D33" s="14">
        <v>160</v>
      </c>
      <c r="E33" s="14">
        <f t="shared" si="12"/>
        <v>50</v>
      </c>
      <c r="F33" s="132">
        <f t="shared" si="13"/>
        <v>2.7272727272727271</v>
      </c>
      <c r="G33" s="132">
        <f t="shared" si="13"/>
        <v>1.875</v>
      </c>
      <c r="H33" s="20"/>
    </row>
    <row r="34" spans="2:8" x14ac:dyDescent="0.25">
      <c r="B34" s="14" t="s">
        <v>288</v>
      </c>
      <c r="C34" s="14">
        <v>140</v>
      </c>
      <c r="D34" s="14">
        <v>230</v>
      </c>
      <c r="E34" s="14">
        <f t="shared" si="12"/>
        <v>90</v>
      </c>
      <c r="F34" s="132">
        <f t="shared" si="13"/>
        <v>2.1428571428571428</v>
      </c>
      <c r="G34" s="132">
        <f t="shared" si="13"/>
        <v>1.3043478260869565</v>
      </c>
      <c r="H34" s="20"/>
    </row>
  </sheetData>
  <mergeCells count="14">
    <mergeCell ref="A5:B5"/>
    <mergeCell ref="A9:B9"/>
    <mergeCell ref="A13:B13"/>
    <mergeCell ref="C13:D13"/>
    <mergeCell ref="C22:D22"/>
    <mergeCell ref="A17:B17"/>
    <mergeCell ref="F22:G22"/>
    <mergeCell ref="C5:D5"/>
    <mergeCell ref="F5:G5"/>
    <mergeCell ref="C17:D17"/>
    <mergeCell ref="F17:G17"/>
    <mergeCell ref="C9:D9"/>
    <mergeCell ref="F9:G9"/>
    <mergeCell ref="F13:G13"/>
  </mergeCells>
  <pageMargins left="0.7" right="0.7" top="0.75" bottom="0.75" header="0.3" footer="0.3"/>
  <pageSetup paperSize="9"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671AA2-8FFC-459E-B6CC-A2B0287E7CAB}">
  <dimension ref="A1:W445"/>
  <sheetViews>
    <sheetView topLeftCell="A427" workbookViewId="0"/>
  </sheetViews>
  <sheetFormatPr baseColWidth="10" defaultColWidth="11.42578125" defaultRowHeight="15" x14ac:dyDescent="0.25"/>
  <cols>
    <col min="1" max="1" width="12.85546875" style="116" customWidth="1"/>
    <col min="2" max="2" width="11.42578125" style="116"/>
    <col min="3" max="3" width="7.7109375" style="116" customWidth="1"/>
    <col min="4" max="21" width="11.42578125" style="116"/>
    <col min="22" max="22" width="15.42578125" style="138" customWidth="1"/>
    <col min="23" max="23" width="13.28515625" style="138" customWidth="1"/>
    <col min="24" max="16384" width="11.42578125" style="116"/>
  </cols>
  <sheetData>
    <row r="1" spans="1:23" x14ac:dyDescent="0.25">
      <c r="A1" s="117" t="s">
        <v>899</v>
      </c>
    </row>
    <row r="2" spans="1:23" x14ac:dyDescent="0.25">
      <c r="A2" s="531" t="s">
        <v>756</v>
      </c>
      <c r="B2" s="531" t="s">
        <v>755</v>
      </c>
      <c r="C2" s="532" t="s">
        <v>0</v>
      </c>
      <c r="D2" s="533"/>
      <c r="E2" s="533"/>
      <c r="F2" s="533"/>
      <c r="G2" s="533"/>
      <c r="H2" s="533"/>
      <c r="I2" s="533"/>
      <c r="J2" s="533"/>
      <c r="K2" s="533"/>
      <c r="L2" s="533"/>
      <c r="M2" s="533"/>
      <c r="N2" s="533"/>
      <c r="O2" s="533"/>
      <c r="P2" s="533"/>
      <c r="Q2" s="533"/>
      <c r="R2" s="533"/>
      <c r="S2" s="533"/>
      <c r="T2" s="533"/>
      <c r="U2" s="534"/>
      <c r="V2" s="531" t="s">
        <v>900</v>
      </c>
      <c r="W2" s="531" t="s">
        <v>901</v>
      </c>
    </row>
    <row r="3" spans="1:23" ht="24" customHeight="1" x14ac:dyDescent="0.25">
      <c r="A3" s="531"/>
      <c r="B3" s="531"/>
      <c r="C3" s="535" t="s">
        <v>902</v>
      </c>
      <c r="D3" s="538" t="s">
        <v>903</v>
      </c>
      <c r="E3" s="539"/>
      <c r="F3" s="531" t="s">
        <v>53</v>
      </c>
      <c r="G3" s="531"/>
      <c r="H3" s="531" t="s">
        <v>47</v>
      </c>
      <c r="I3" s="531"/>
      <c r="J3" s="531" t="s">
        <v>754</v>
      </c>
      <c r="K3" s="531"/>
      <c r="L3" s="531" t="s">
        <v>84</v>
      </c>
      <c r="M3" s="531"/>
      <c r="N3" s="531" t="s">
        <v>108</v>
      </c>
      <c r="O3" s="531"/>
      <c r="P3" s="531" t="s">
        <v>111</v>
      </c>
      <c r="Q3" s="531"/>
      <c r="R3" s="538" t="s">
        <v>904</v>
      </c>
      <c r="S3" s="542"/>
      <c r="T3" s="542"/>
      <c r="U3" s="539"/>
      <c r="V3" s="531"/>
      <c r="W3" s="531"/>
    </row>
    <row r="4" spans="1:23" x14ac:dyDescent="0.25">
      <c r="A4" s="531"/>
      <c r="B4" s="531"/>
      <c r="C4" s="536"/>
      <c r="D4" s="540"/>
      <c r="E4" s="541"/>
      <c r="F4" s="544" t="s">
        <v>751</v>
      </c>
      <c r="G4" s="544"/>
      <c r="H4" s="544" t="s">
        <v>750</v>
      </c>
      <c r="I4" s="544"/>
      <c r="J4" s="544" t="s">
        <v>749</v>
      </c>
      <c r="K4" s="544"/>
      <c r="L4" s="544" t="s">
        <v>905</v>
      </c>
      <c r="M4" s="544"/>
      <c r="N4" s="544" t="s">
        <v>906</v>
      </c>
      <c r="O4" s="544"/>
      <c r="P4" s="544" t="s">
        <v>907</v>
      </c>
      <c r="Q4" s="544"/>
      <c r="R4" s="540"/>
      <c r="S4" s="543"/>
      <c r="T4" s="543"/>
      <c r="U4" s="541"/>
      <c r="V4" s="531"/>
      <c r="W4" s="531"/>
    </row>
    <row r="5" spans="1:23" x14ac:dyDescent="0.25">
      <c r="A5" s="531"/>
      <c r="B5" s="531"/>
      <c r="C5" s="537"/>
      <c r="D5" s="139" t="s">
        <v>430</v>
      </c>
      <c r="E5" s="139" t="s">
        <v>908</v>
      </c>
      <c r="F5" s="139" t="s">
        <v>430</v>
      </c>
      <c r="G5" s="139" t="s">
        <v>908</v>
      </c>
      <c r="H5" s="139" t="s">
        <v>430</v>
      </c>
      <c r="I5" s="139" t="s">
        <v>908</v>
      </c>
      <c r="J5" s="139" t="s">
        <v>430</v>
      </c>
      <c r="K5" s="139" t="s">
        <v>908</v>
      </c>
      <c r="L5" s="139" t="s">
        <v>430</v>
      </c>
      <c r="M5" s="139" t="s">
        <v>908</v>
      </c>
      <c r="N5" s="139" t="s">
        <v>430</v>
      </c>
      <c r="O5" s="139" t="s">
        <v>908</v>
      </c>
      <c r="P5" s="139" t="s">
        <v>430</v>
      </c>
      <c r="Q5" s="139" t="s">
        <v>908</v>
      </c>
      <c r="R5" s="139" t="s">
        <v>430</v>
      </c>
      <c r="S5" s="139" t="s">
        <v>908</v>
      </c>
      <c r="T5" s="139" t="s">
        <v>430</v>
      </c>
      <c r="U5" s="139" t="s">
        <v>908</v>
      </c>
      <c r="V5" s="531"/>
      <c r="W5" s="531"/>
    </row>
    <row r="6" spans="1:23" x14ac:dyDescent="0.25">
      <c r="A6" s="140" t="s">
        <v>909</v>
      </c>
      <c r="B6" s="140" t="s">
        <v>910</v>
      </c>
      <c r="C6" s="141" t="s">
        <v>911</v>
      </c>
      <c r="D6" s="142">
        <v>44197</v>
      </c>
      <c r="E6" s="143" t="s">
        <v>912</v>
      </c>
      <c r="F6" s="143"/>
      <c r="G6" s="144"/>
      <c r="H6" s="144"/>
      <c r="I6" s="144"/>
      <c r="J6" s="144"/>
      <c r="K6" s="144"/>
      <c r="L6" s="144"/>
      <c r="M6" s="145"/>
      <c r="N6" s="144"/>
      <c r="O6" s="144"/>
      <c r="P6" s="144"/>
      <c r="Q6" s="144"/>
      <c r="R6" s="144"/>
      <c r="S6" s="144"/>
      <c r="T6" s="144"/>
      <c r="U6" s="144"/>
      <c r="V6" s="146" t="s">
        <v>744</v>
      </c>
      <c r="W6" s="147"/>
    </row>
    <row r="7" spans="1:23" x14ac:dyDescent="0.25">
      <c r="A7" s="140" t="s">
        <v>909</v>
      </c>
      <c r="B7" s="140" t="s">
        <v>910</v>
      </c>
      <c r="C7" s="141" t="s">
        <v>911</v>
      </c>
      <c r="D7" s="142">
        <v>44197</v>
      </c>
      <c r="E7" s="143" t="s">
        <v>913</v>
      </c>
      <c r="F7" s="143"/>
      <c r="G7" s="144"/>
      <c r="H7" s="144"/>
      <c r="I7" s="144"/>
      <c r="J7" s="144"/>
      <c r="K7" s="144"/>
      <c r="L7" s="144"/>
      <c r="M7" s="145"/>
      <c r="N7" s="144"/>
      <c r="O7" s="144"/>
      <c r="P7" s="144"/>
      <c r="Q7" s="144"/>
      <c r="R7" s="144"/>
      <c r="S7" s="144"/>
      <c r="T7" s="144"/>
      <c r="U7" s="144"/>
      <c r="V7" s="146" t="s">
        <v>744</v>
      </c>
      <c r="W7" s="147"/>
    </row>
    <row r="8" spans="1:23" x14ac:dyDescent="0.2">
      <c r="A8" s="140" t="s">
        <v>746</v>
      </c>
      <c r="B8" s="140" t="s">
        <v>745</v>
      </c>
      <c r="C8" s="141" t="s">
        <v>911</v>
      </c>
      <c r="D8" s="141"/>
      <c r="E8" s="144"/>
      <c r="F8" s="142">
        <v>43862</v>
      </c>
      <c r="G8" s="141" t="s">
        <v>914</v>
      </c>
      <c r="H8" s="141"/>
      <c r="I8" s="144"/>
      <c r="J8" s="142"/>
      <c r="K8" s="141"/>
      <c r="L8" s="141"/>
      <c r="M8" s="144"/>
      <c r="N8" s="142"/>
      <c r="O8" s="141"/>
      <c r="P8" s="141"/>
      <c r="Q8" s="144"/>
      <c r="R8" s="142"/>
      <c r="S8" s="143"/>
      <c r="T8" s="143"/>
      <c r="U8" s="148"/>
      <c r="V8" s="146" t="s">
        <v>915</v>
      </c>
      <c r="W8" s="147"/>
    </row>
    <row r="9" spans="1:23" x14ac:dyDescent="0.2">
      <c r="A9" s="140" t="s">
        <v>746</v>
      </c>
      <c r="B9" s="140" t="s">
        <v>745</v>
      </c>
      <c r="C9" s="141" t="s">
        <v>911</v>
      </c>
      <c r="D9" s="141"/>
      <c r="E9" s="144"/>
      <c r="F9" s="142"/>
      <c r="G9" s="141"/>
      <c r="H9" s="141"/>
      <c r="I9" s="144"/>
      <c r="J9" s="142">
        <v>43739</v>
      </c>
      <c r="K9" s="141" t="s">
        <v>916</v>
      </c>
      <c r="L9" s="141"/>
      <c r="M9" s="144"/>
      <c r="N9" s="142"/>
      <c r="O9" s="141"/>
      <c r="P9" s="141"/>
      <c r="Q9" s="144"/>
      <c r="R9" s="142"/>
      <c r="S9" s="143"/>
      <c r="T9" s="143"/>
      <c r="U9" s="148"/>
      <c r="V9" s="146" t="s">
        <v>915</v>
      </c>
      <c r="W9" s="147"/>
    </row>
    <row r="10" spans="1:23" x14ac:dyDescent="0.2">
      <c r="A10" s="140" t="s">
        <v>746</v>
      </c>
      <c r="B10" s="140" t="s">
        <v>745</v>
      </c>
      <c r="C10" s="141" t="s">
        <v>911</v>
      </c>
      <c r="D10" s="141"/>
      <c r="E10" s="144"/>
      <c r="F10" s="142"/>
      <c r="G10" s="141"/>
      <c r="H10" s="141"/>
      <c r="I10" s="144"/>
      <c r="J10" s="142"/>
      <c r="K10" s="141"/>
      <c r="L10" s="141"/>
      <c r="M10" s="144"/>
      <c r="N10" s="142">
        <v>44317</v>
      </c>
      <c r="O10" s="141" t="s">
        <v>575</v>
      </c>
      <c r="P10" s="141"/>
      <c r="Q10" s="144"/>
      <c r="R10" s="142"/>
      <c r="S10" s="143"/>
      <c r="T10" s="143"/>
      <c r="U10" s="148"/>
      <c r="V10" s="146" t="s">
        <v>915</v>
      </c>
      <c r="W10" s="147"/>
    </row>
    <row r="11" spans="1:23" x14ac:dyDescent="0.2">
      <c r="A11" s="140" t="s">
        <v>746</v>
      </c>
      <c r="B11" s="140" t="s">
        <v>745</v>
      </c>
      <c r="C11" s="141" t="s">
        <v>911</v>
      </c>
      <c r="D11" s="141"/>
      <c r="E11" s="144"/>
      <c r="F11" s="142"/>
      <c r="G11" s="141"/>
      <c r="H11" s="141"/>
      <c r="I11" s="144"/>
      <c r="J11" s="142"/>
      <c r="K11" s="141"/>
      <c r="L11" s="141"/>
      <c r="M11" s="144"/>
      <c r="N11" s="142"/>
      <c r="O11" s="141"/>
      <c r="P11" s="141"/>
      <c r="Q11" s="144"/>
      <c r="R11" s="142">
        <v>44256</v>
      </c>
      <c r="S11" s="143" t="s">
        <v>917</v>
      </c>
      <c r="T11" s="143"/>
      <c r="U11" s="148"/>
      <c r="V11" s="146" t="s">
        <v>915</v>
      </c>
      <c r="W11" s="147"/>
    </row>
    <row r="12" spans="1:23" x14ac:dyDescent="0.2">
      <c r="A12" s="140" t="s">
        <v>746</v>
      </c>
      <c r="B12" s="140" t="s">
        <v>742</v>
      </c>
      <c r="C12" s="141" t="s">
        <v>911</v>
      </c>
      <c r="D12" s="141"/>
      <c r="E12" s="144"/>
      <c r="F12" s="144"/>
      <c r="G12" s="144"/>
      <c r="H12" s="144"/>
      <c r="I12" s="144"/>
      <c r="J12" s="142">
        <v>43586</v>
      </c>
      <c r="K12" s="149" t="s">
        <v>918</v>
      </c>
      <c r="L12" s="149"/>
      <c r="M12" s="144"/>
      <c r="N12" s="142"/>
      <c r="O12" s="141"/>
      <c r="P12" s="141"/>
      <c r="Q12" s="144"/>
      <c r="R12" s="150"/>
      <c r="S12" s="139"/>
      <c r="T12" s="139"/>
      <c r="U12" s="148"/>
      <c r="V12" s="146" t="s">
        <v>919</v>
      </c>
      <c r="W12" s="147"/>
    </row>
    <row r="13" spans="1:23" x14ac:dyDescent="0.2">
      <c r="A13" s="140" t="s">
        <v>746</v>
      </c>
      <c r="B13" s="140" t="s">
        <v>742</v>
      </c>
      <c r="C13" s="141" t="s">
        <v>920</v>
      </c>
      <c r="D13" s="141"/>
      <c r="E13" s="144"/>
      <c r="F13" s="144"/>
      <c r="G13" s="144"/>
      <c r="H13" s="144"/>
      <c r="I13" s="144"/>
      <c r="J13" s="142">
        <v>43952</v>
      </c>
      <c r="K13" s="149" t="s">
        <v>918</v>
      </c>
      <c r="L13" s="151"/>
      <c r="M13" s="144"/>
      <c r="N13" s="144"/>
      <c r="O13" s="152"/>
      <c r="P13" s="141"/>
      <c r="Q13" s="144"/>
      <c r="R13" s="144"/>
      <c r="S13" s="152"/>
      <c r="T13" s="149"/>
      <c r="U13" s="148"/>
      <c r="V13" s="146" t="s">
        <v>919</v>
      </c>
      <c r="W13" s="147"/>
    </row>
    <row r="14" spans="1:23" x14ac:dyDescent="0.2">
      <c r="A14" s="140" t="s">
        <v>746</v>
      </c>
      <c r="B14" s="140" t="s">
        <v>742</v>
      </c>
      <c r="C14" s="141" t="s">
        <v>911</v>
      </c>
      <c r="D14" s="141"/>
      <c r="E14" s="144"/>
      <c r="F14" s="144"/>
      <c r="G14" s="144"/>
      <c r="H14" s="144"/>
      <c r="I14" s="144"/>
      <c r="J14" s="142"/>
      <c r="K14" s="149"/>
      <c r="L14" s="149"/>
      <c r="M14" s="144"/>
      <c r="N14" s="142">
        <v>44348</v>
      </c>
      <c r="O14" s="141" t="s">
        <v>921</v>
      </c>
      <c r="P14" s="141"/>
      <c r="Q14" s="144"/>
      <c r="R14" s="150"/>
      <c r="S14" s="139"/>
      <c r="T14" s="139"/>
      <c r="U14" s="148"/>
      <c r="V14" s="146" t="s">
        <v>922</v>
      </c>
      <c r="W14" s="147"/>
    </row>
    <row r="15" spans="1:23" x14ac:dyDescent="0.2">
      <c r="A15" s="140" t="s">
        <v>746</v>
      </c>
      <c r="B15" s="140" t="s">
        <v>742</v>
      </c>
      <c r="C15" s="141" t="s">
        <v>911</v>
      </c>
      <c r="D15" s="141"/>
      <c r="E15" s="144"/>
      <c r="F15" s="144"/>
      <c r="G15" s="144"/>
      <c r="H15" s="144"/>
      <c r="I15" s="144"/>
      <c r="J15" s="142"/>
      <c r="K15" s="149"/>
      <c r="L15" s="151"/>
      <c r="M15" s="144"/>
      <c r="N15" s="144"/>
      <c r="O15" s="152"/>
      <c r="P15" s="141"/>
      <c r="Q15" s="144"/>
      <c r="R15" s="150">
        <v>44256</v>
      </c>
      <c r="S15" s="139" t="s">
        <v>923</v>
      </c>
      <c r="T15" s="139"/>
      <c r="U15" s="148"/>
      <c r="V15" s="146" t="s">
        <v>922</v>
      </c>
      <c r="W15" s="147"/>
    </row>
    <row r="16" spans="1:23" x14ac:dyDescent="0.2">
      <c r="A16" s="140" t="s">
        <v>746</v>
      </c>
      <c r="B16" s="140" t="s">
        <v>600</v>
      </c>
      <c r="C16" s="141" t="s">
        <v>911</v>
      </c>
      <c r="D16" s="153"/>
      <c r="E16" s="144"/>
      <c r="F16" s="144"/>
      <c r="G16" s="144"/>
      <c r="H16" s="144"/>
      <c r="I16" s="144"/>
      <c r="J16" s="142">
        <v>43983</v>
      </c>
      <c r="K16" s="154" t="s">
        <v>924</v>
      </c>
      <c r="L16" s="154"/>
      <c r="M16" s="144"/>
      <c r="N16" s="144"/>
      <c r="O16" s="152"/>
      <c r="P16" s="153"/>
      <c r="Q16" s="144"/>
      <c r="R16" s="152"/>
      <c r="S16" s="152"/>
      <c r="T16" s="139"/>
      <c r="U16" s="148"/>
      <c r="V16" s="146" t="s">
        <v>925</v>
      </c>
      <c r="W16" s="147"/>
    </row>
    <row r="17" spans="1:23" x14ac:dyDescent="0.2">
      <c r="A17" s="140" t="s">
        <v>746</v>
      </c>
      <c r="B17" s="140" t="s">
        <v>600</v>
      </c>
      <c r="C17" s="141" t="s">
        <v>911</v>
      </c>
      <c r="D17" s="153"/>
      <c r="E17" s="144"/>
      <c r="F17" s="144"/>
      <c r="G17" s="144"/>
      <c r="H17" s="144"/>
      <c r="I17" s="144"/>
      <c r="J17" s="142"/>
      <c r="K17" s="154"/>
      <c r="L17" s="154"/>
      <c r="M17" s="144"/>
      <c r="N17" s="144"/>
      <c r="O17" s="153" t="s">
        <v>926</v>
      </c>
      <c r="P17" s="153"/>
      <c r="Q17" s="144"/>
      <c r="R17" s="142"/>
      <c r="S17" s="139"/>
      <c r="T17" s="139"/>
      <c r="U17" s="148"/>
      <c r="V17" s="146" t="s">
        <v>925</v>
      </c>
      <c r="W17" s="147"/>
    </row>
    <row r="18" spans="1:23" x14ac:dyDescent="0.2">
      <c r="A18" s="140" t="s">
        <v>746</v>
      </c>
      <c r="B18" s="140" t="s">
        <v>600</v>
      </c>
      <c r="C18" s="141" t="s">
        <v>911</v>
      </c>
      <c r="D18" s="153"/>
      <c r="E18" s="144"/>
      <c r="F18" s="144"/>
      <c r="G18" s="144"/>
      <c r="H18" s="144"/>
      <c r="I18" s="144"/>
      <c r="J18" s="142"/>
      <c r="K18" s="154"/>
      <c r="L18" s="154"/>
      <c r="M18" s="144"/>
      <c r="N18" s="144"/>
      <c r="O18" s="153"/>
      <c r="P18" s="153"/>
      <c r="Q18" s="144"/>
      <c r="R18" s="142">
        <v>44378</v>
      </c>
      <c r="S18" s="139" t="s">
        <v>927</v>
      </c>
      <c r="T18" s="139"/>
      <c r="U18" s="148"/>
      <c r="V18" s="146" t="s">
        <v>925</v>
      </c>
      <c r="W18" s="147"/>
    </row>
    <row r="19" spans="1:23" ht="24" x14ac:dyDescent="0.25">
      <c r="A19" s="140" t="s">
        <v>740</v>
      </c>
      <c r="B19" s="140" t="s">
        <v>928</v>
      </c>
      <c r="C19" s="141" t="s">
        <v>911</v>
      </c>
      <c r="D19" s="144"/>
      <c r="E19" s="144"/>
      <c r="F19" s="144"/>
      <c r="G19" s="144"/>
      <c r="H19" s="144"/>
      <c r="I19" s="144"/>
      <c r="J19" s="155">
        <v>43831</v>
      </c>
      <c r="K19" s="154" t="s">
        <v>929</v>
      </c>
      <c r="L19" s="154"/>
      <c r="M19" s="144"/>
      <c r="N19" s="144"/>
      <c r="O19" s="144"/>
      <c r="P19" s="144"/>
      <c r="Q19" s="144"/>
      <c r="R19" s="144"/>
      <c r="S19" s="144"/>
      <c r="T19" s="144"/>
      <c r="U19" s="144"/>
      <c r="V19" s="146" t="s">
        <v>930</v>
      </c>
      <c r="W19" s="147"/>
    </row>
    <row r="20" spans="1:23" x14ac:dyDescent="0.25">
      <c r="A20" s="140" t="s">
        <v>740</v>
      </c>
      <c r="B20" s="140" t="s">
        <v>739</v>
      </c>
      <c r="C20" s="141" t="s">
        <v>911</v>
      </c>
      <c r="D20" s="144"/>
      <c r="E20" s="144"/>
      <c r="F20" s="144"/>
      <c r="G20" s="144"/>
      <c r="H20" s="144"/>
      <c r="I20" s="144"/>
      <c r="J20" s="155">
        <v>43678</v>
      </c>
      <c r="K20" s="154" t="s">
        <v>585</v>
      </c>
      <c r="L20" s="141"/>
      <c r="M20" s="144"/>
      <c r="N20" s="144"/>
      <c r="O20" s="144"/>
      <c r="P20" s="144"/>
      <c r="Q20" s="144"/>
      <c r="R20" s="144"/>
      <c r="S20" s="145"/>
      <c r="T20" s="145"/>
      <c r="U20" s="145"/>
      <c r="V20" s="146" t="s">
        <v>931</v>
      </c>
      <c r="W20" s="147"/>
    </row>
    <row r="21" spans="1:23" x14ac:dyDescent="0.25">
      <c r="A21" s="140" t="s">
        <v>740</v>
      </c>
      <c r="B21" s="140" t="s">
        <v>739</v>
      </c>
      <c r="C21" s="141" t="s">
        <v>911</v>
      </c>
      <c r="D21" s="144"/>
      <c r="E21" s="144"/>
      <c r="F21" s="144"/>
      <c r="G21" s="144"/>
      <c r="H21" s="144"/>
      <c r="I21" s="144"/>
      <c r="J21" s="155"/>
      <c r="K21" s="154"/>
      <c r="L21" s="141"/>
      <c r="M21" s="144"/>
      <c r="N21" s="144"/>
      <c r="O21" s="144"/>
      <c r="P21" s="144"/>
      <c r="Q21" s="144"/>
      <c r="R21" s="155">
        <v>44378</v>
      </c>
      <c r="S21" s="145" t="s">
        <v>932</v>
      </c>
      <c r="T21" s="144"/>
      <c r="U21" s="144"/>
      <c r="V21" s="146" t="s">
        <v>931</v>
      </c>
      <c r="W21" s="147"/>
    </row>
    <row r="22" spans="1:23" x14ac:dyDescent="0.25">
      <c r="A22" s="140" t="s">
        <v>740</v>
      </c>
      <c r="B22" s="140" t="s">
        <v>739</v>
      </c>
      <c r="C22" s="141" t="s">
        <v>911</v>
      </c>
      <c r="D22" s="144"/>
      <c r="E22" s="144"/>
      <c r="F22" s="144"/>
      <c r="G22" s="144"/>
      <c r="H22" s="144"/>
      <c r="I22" s="144"/>
      <c r="J22" s="155"/>
      <c r="K22" s="154"/>
      <c r="L22" s="141"/>
      <c r="M22" s="144"/>
      <c r="N22" s="144"/>
      <c r="O22" s="144"/>
      <c r="P22" s="144"/>
      <c r="Q22" s="144"/>
      <c r="R22" s="144"/>
      <c r="S22" s="145"/>
      <c r="T22" s="155">
        <v>44378</v>
      </c>
      <c r="U22" s="145" t="s">
        <v>933</v>
      </c>
      <c r="V22" s="146" t="s">
        <v>931</v>
      </c>
      <c r="W22" s="147"/>
    </row>
    <row r="23" spans="1:23" x14ac:dyDescent="0.25">
      <c r="A23" s="140" t="s">
        <v>740</v>
      </c>
      <c r="B23" s="140" t="s">
        <v>934</v>
      </c>
      <c r="C23" s="141" t="s">
        <v>911</v>
      </c>
      <c r="D23" s="156">
        <v>44013</v>
      </c>
      <c r="E23" s="157" t="s">
        <v>935</v>
      </c>
      <c r="F23" s="158"/>
      <c r="G23" s="144"/>
      <c r="H23" s="156"/>
      <c r="I23" s="144"/>
      <c r="J23" s="152"/>
      <c r="K23" s="152"/>
      <c r="L23" s="142"/>
      <c r="M23" s="144"/>
      <c r="N23" s="156"/>
      <c r="O23" s="144"/>
      <c r="P23" s="144"/>
      <c r="Q23" s="144"/>
      <c r="R23" s="156"/>
      <c r="S23" s="144"/>
      <c r="T23" s="156"/>
      <c r="U23" s="144"/>
      <c r="V23" s="146" t="s">
        <v>936</v>
      </c>
      <c r="W23" s="147"/>
    </row>
    <row r="24" spans="1:23" x14ac:dyDescent="0.25">
      <c r="A24" s="140" t="s">
        <v>740</v>
      </c>
      <c r="B24" s="140" t="s">
        <v>934</v>
      </c>
      <c r="C24" s="141" t="s">
        <v>911</v>
      </c>
      <c r="D24" s="156">
        <v>44317</v>
      </c>
      <c r="E24" s="157" t="s">
        <v>937</v>
      </c>
      <c r="F24" s="158"/>
      <c r="G24" s="144"/>
      <c r="H24" s="156"/>
      <c r="I24" s="144"/>
      <c r="J24" s="156"/>
      <c r="K24" s="154"/>
      <c r="L24" s="142"/>
      <c r="M24" s="144"/>
      <c r="N24" s="156"/>
      <c r="O24" s="144"/>
      <c r="P24" s="156"/>
      <c r="Q24" s="144"/>
      <c r="R24" s="156"/>
      <c r="S24" s="144"/>
      <c r="T24" s="156"/>
      <c r="U24" s="144"/>
      <c r="V24" s="146" t="s">
        <v>936</v>
      </c>
      <c r="W24" s="147"/>
    </row>
    <row r="25" spans="1:23" x14ac:dyDescent="0.25">
      <c r="A25" s="140" t="s">
        <v>938</v>
      </c>
      <c r="B25" s="140" t="s">
        <v>934</v>
      </c>
      <c r="C25" s="141" t="s">
        <v>911</v>
      </c>
      <c r="D25" s="156"/>
      <c r="E25" s="157"/>
      <c r="F25" s="158"/>
      <c r="G25" s="144"/>
      <c r="H25" s="156"/>
      <c r="I25" s="144"/>
      <c r="J25" s="156">
        <v>43525</v>
      </c>
      <c r="K25" s="154" t="s">
        <v>736</v>
      </c>
      <c r="L25" s="142"/>
      <c r="M25" s="144"/>
      <c r="N25" s="156"/>
      <c r="O25" s="144"/>
      <c r="P25" s="156"/>
      <c r="Q25" s="144"/>
      <c r="R25" s="156"/>
      <c r="S25" s="144"/>
      <c r="T25" s="156"/>
      <c r="U25" s="144"/>
      <c r="V25" s="146" t="s">
        <v>936</v>
      </c>
      <c r="W25" s="147"/>
    </row>
    <row r="26" spans="1:23" x14ac:dyDescent="0.25">
      <c r="A26" s="140" t="s">
        <v>734</v>
      </c>
      <c r="B26" s="140" t="s">
        <v>733</v>
      </c>
      <c r="C26" s="141" t="s">
        <v>911</v>
      </c>
      <c r="D26" s="156"/>
      <c r="E26" s="144"/>
      <c r="F26" s="156"/>
      <c r="G26" s="144"/>
      <c r="H26" s="156"/>
      <c r="I26" s="153" t="s">
        <v>599</v>
      </c>
      <c r="J26" s="159"/>
      <c r="K26" s="154"/>
      <c r="L26" s="142"/>
      <c r="M26" s="144"/>
      <c r="N26" s="156"/>
      <c r="O26" s="144"/>
      <c r="P26" s="156"/>
      <c r="Q26" s="144"/>
      <c r="R26" s="156"/>
      <c r="S26" s="144"/>
      <c r="T26" s="156"/>
      <c r="U26" s="144"/>
      <c r="V26" s="146" t="s">
        <v>939</v>
      </c>
      <c r="W26" s="147"/>
    </row>
    <row r="27" spans="1:23" x14ac:dyDescent="0.25">
      <c r="A27" s="140" t="s">
        <v>734</v>
      </c>
      <c r="B27" s="140" t="s">
        <v>733</v>
      </c>
      <c r="C27" s="141" t="s">
        <v>911</v>
      </c>
      <c r="D27" s="156"/>
      <c r="E27" s="144"/>
      <c r="F27" s="156"/>
      <c r="G27" s="144"/>
      <c r="H27" s="156"/>
      <c r="I27" s="153"/>
      <c r="J27" s="159">
        <v>43617</v>
      </c>
      <c r="K27" s="154" t="s">
        <v>940</v>
      </c>
      <c r="L27" s="142"/>
      <c r="M27" s="144"/>
      <c r="N27" s="156"/>
      <c r="O27" s="144"/>
      <c r="P27" s="156"/>
      <c r="Q27" s="144"/>
      <c r="R27" s="156"/>
      <c r="S27" s="144"/>
      <c r="T27" s="156"/>
      <c r="U27" s="144"/>
      <c r="V27" s="146" t="s">
        <v>939</v>
      </c>
      <c r="W27" s="147"/>
    </row>
    <row r="28" spans="1:23" x14ac:dyDescent="0.25">
      <c r="A28" s="140" t="s">
        <v>734</v>
      </c>
      <c r="B28" s="140" t="s">
        <v>941</v>
      </c>
      <c r="C28" s="141" t="s">
        <v>911</v>
      </c>
      <c r="D28" s="156"/>
      <c r="E28" s="144"/>
      <c r="F28" s="156"/>
      <c r="G28" s="144"/>
      <c r="H28" s="156"/>
      <c r="I28" s="153" t="s">
        <v>602</v>
      </c>
      <c r="J28" s="159"/>
      <c r="K28" s="154"/>
      <c r="L28" s="142"/>
      <c r="M28" s="144"/>
      <c r="N28" s="156"/>
      <c r="O28" s="144"/>
      <c r="P28" s="156"/>
      <c r="Q28" s="144"/>
      <c r="R28" s="156"/>
      <c r="S28" s="144"/>
      <c r="T28" s="156"/>
      <c r="U28" s="144"/>
      <c r="V28" s="146" t="s">
        <v>942</v>
      </c>
      <c r="W28" s="147"/>
    </row>
    <row r="29" spans="1:23" x14ac:dyDescent="0.25">
      <c r="A29" s="140" t="s">
        <v>734</v>
      </c>
      <c r="B29" s="140" t="s">
        <v>941</v>
      </c>
      <c r="C29" s="141" t="s">
        <v>911</v>
      </c>
      <c r="D29" s="156"/>
      <c r="E29" s="144"/>
      <c r="F29" s="156"/>
      <c r="G29" s="144"/>
      <c r="H29" s="156"/>
      <c r="I29" s="153"/>
      <c r="J29" s="159">
        <v>43617</v>
      </c>
      <c r="K29" s="154" t="s">
        <v>940</v>
      </c>
      <c r="L29" s="142"/>
      <c r="M29" s="144"/>
      <c r="N29" s="156"/>
      <c r="O29" s="144"/>
      <c r="P29" s="156"/>
      <c r="Q29" s="144"/>
      <c r="R29" s="156"/>
      <c r="S29" s="144"/>
      <c r="T29" s="156"/>
      <c r="U29" s="144"/>
      <c r="V29" s="146" t="s">
        <v>942</v>
      </c>
      <c r="W29" s="147"/>
    </row>
    <row r="30" spans="1:23" x14ac:dyDescent="0.25">
      <c r="A30" s="140" t="s">
        <v>734</v>
      </c>
      <c r="B30" s="140" t="s">
        <v>641</v>
      </c>
      <c r="C30" s="141" t="s">
        <v>911</v>
      </c>
      <c r="D30" s="156"/>
      <c r="E30" s="144"/>
      <c r="F30" s="156"/>
      <c r="G30" s="144"/>
      <c r="H30" s="156"/>
      <c r="I30" s="153" t="s">
        <v>599</v>
      </c>
      <c r="J30" s="159"/>
      <c r="K30" s="154"/>
      <c r="L30" s="142"/>
      <c r="M30" s="144"/>
      <c r="N30" s="156"/>
      <c r="O30" s="144"/>
      <c r="P30" s="156"/>
      <c r="Q30" s="144"/>
      <c r="R30" s="156"/>
      <c r="S30" s="144"/>
      <c r="T30" s="156"/>
      <c r="U30" s="144"/>
      <c r="V30" s="146" t="s">
        <v>943</v>
      </c>
      <c r="W30" s="147"/>
    </row>
    <row r="31" spans="1:23" x14ac:dyDescent="0.25">
      <c r="A31" s="140" t="s">
        <v>734</v>
      </c>
      <c r="B31" s="140" t="s">
        <v>641</v>
      </c>
      <c r="C31" s="141" t="s">
        <v>911</v>
      </c>
      <c r="D31" s="156"/>
      <c r="E31" s="144"/>
      <c r="F31" s="156"/>
      <c r="G31" s="144"/>
      <c r="H31" s="156"/>
      <c r="I31" s="153"/>
      <c r="J31" s="159">
        <v>43983</v>
      </c>
      <c r="K31" s="154" t="s">
        <v>944</v>
      </c>
      <c r="L31" s="142"/>
      <c r="M31" s="144"/>
      <c r="N31" s="156"/>
      <c r="O31" s="144"/>
      <c r="P31" s="156"/>
      <c r="Q31" s="144"/>
      <c r="R31" s="156"/>
      <c r="S31" s="144"/>
      <c r="T31" s="156"/>
      <c r="U31" s="144"/>
      <c r="V31" s="146" t="s">
        <v>943</v>
      </c>
      <c r="W31" s="147"/>
    </row>
    <row r="32" spans="1:23" x14ac:dyDescent="0.25">
      <c r="A32" s="140" t="s">
        <v>945</v>
      </c>
      <c r="B32" s="140" t="s">
        <v>928</v>
      </c>
      <c r="C32" s="141" t="s">
        <v>911</v>
      </c>
      <c r="D32" s="156"/>
      <c r="E32" s="144"/>
      <c r="F32" s="156"/>
      <c r="G32" s="144"/>
      <c r="H32" s="156"/>
      <c r="I32" s="144"/>
      <c r="J32" s="156">
        <v>43952</v>
      </c>
      <c r="K32" s="160" t="s">
        <v>946</v>
      </c>
      <c r="L32" s="161"/>
      <c r="M32" s="144"/>
      <c r="N32" s="156"/>
      <c r="O32" s="144"/>
      <c r="P32" s="156"/>
      <c r="Q32" s="144"/>
      <c r="R32" s="156"/>
      <c r="S32" s="144"/>
      <c r="T32" s="156"/>
      <c r="U32" s="144"/>
      <c r="V32" s="146" t="s">
        <v>947</v>
      </c>
      <c r="W32" s="147"/>
    </row>
    <row r="33" spans="1:23" x14ac:dyDescent="0.2">
      <c r="A33" s="140" t="s">
        <v>945</v>
      </c>
      <c r="B33" s="140" t="s">
        <v>948</v>
      </c>
      <c r="C33" s="141" t="s">
        <v>911</v>
      </c>
      <c r="D33" s="156"/>
      <c r="E33" s="144"/>
      <c r="F33" s="156"/>
      <c r="G33" s="144"/>
      <c r="H33" s="156"/>
      <c r="I33" s="144"/>
      <c r="J33" s="156">
        <v>43952</v>
      </c>
      <c r="K33" s="162" t="s">
        <v>949</v>
      </c>
      <c r="L33" s="163"/>
      <c r="M33" s="144"/>
      <c r="N33" s="156"/>
      <c r="O33" s="144"/>
      <c r="P33" s="156"/>
      <c r="Q33" s="144"/>
      <c r="R33" s="156"/>
      <c r="S33" s="152"/>
      <c r="T33" s="158"/>
      <c r="U33" s="148"/>
      <c r="V33" s="146" t="s">
        <v>950</v>
      </c>
      <c r="W33" s="147"/>
    </row>
    <row r="34" spans="1:23" x14ac:dyDescent="0.2">
      <c r="A34" s="140" t="s">
        <v>945</v>
      </c>
      <c r="B34" s="140" t="s">
        <v>948</v>
      </c>
      <c r="C34" s="141" t="s">
        <v>911</v>
      </c>
      <c r="D34" s="156"/>
      <c r="E34" s="144"/>
      <c r="F34" s="156"/>
      <c r="G34" s="144"/>
      <c r="H34" s="156"/>
      <c r="I34" s="144"/>
      <c r="J34" s="156"/>
      <c r="K34" s="154"/>
      <c r="L34" s="142"/>
      <c r="M34" s="144"/>
      <c r="N34" s="156"/>
      <c r="O34" s="144"/>
      <c r="P34" s="156"/>
      <c r="Q34" s="144"/>
      <c r="R34" s="156">
        <v>43952</v>
      </c>
      <c r="S34" s="157" t="s">
        <v>912</v>
      </c>
      <c r="T34" s="155"/>
      <c r="U34" s="148"/>
      <c r="V34" s="146" t="s">
        <v>950</v>
      </c>
      <c r="W34" s="147"/>
    </row>
    <row r="35" spans="1:23" x14ac:dyDescent="0.2">
      <c r="A35" s="140" t="s">
        <v>945</v>
      </c>
      <c r="B35" s="140" t="s">
        <v>654</v>
      </c>
      <c r="C35" s="141" t="s">
        <v>911</v>
      </c>
      <c r="D35" s="156"/>
      <c r="E35" s="144"/>
      <c r="F35" s="156"/>
      <c r="G35" s="144"/>
      <c r="H35" s="156"/>
      <c r="I35" s="144"/>
      <c r="J35" s="156">
        <v>43983</v>
      </c>
      <c r="K35" s="160" t="s">
        <v>946</v>
      </c>
      <c r="L35" s="161"/>
      <c r="M35" s="144"/>
      <c r="N35" s="156"/>
      <c r="O35" s="144"/>
      <c r="P35" s="156"/>
      <c r="Q35" s="144"/>
      <c r="R35" s="156"/>
      <c r="S35" s="152"/>
      <c r="T35" s="164"/>
      <c r="U35" s="148"/>
      <c r="V35" s="146" t="s">
        <v>951</v>
      </c>
      <c r="W35" s="147"/>
    </row>
    <row r="36" spans="1:23" x14ac:dyDescent="0.2">
      <c r="A36" s="140" t="s">
        <v>945</v>
      </c>
      <c r="B36" s="140" t="s">
        <v>654</v>
      </c>
      <c r="C36" s="141" t="s">
        <v>911</v>
      </c>
      <c r="D36" s="156"/>
      <c r="E36" s="144"/>
      <c r="F36" s="156"/>
      <c r="G36" s="144"/>
      <c r="H36" s="156"/>
      <c r="I36" s="144"/>
      <c r="J36" s="156"/>
      <c r="K36" s="144"/>
      <c r="L36" s="150"/>
      <c r="M36" s="144"/>
      <c r="N36" s="156"/>
      <c r="O36" s="144"/>
      <c r="P36" s="156"/>
      <c r="Q36" s="144"/>
      <c r="R36" s="156">
        <v>43983</v>
      </c>
      <c r="S36" s="139" t="s">
        <v>952</v>
      </c>
      <c r="T36" s="156"/>
      <c r="U36" s="148"/>
      <c r="V36" s="146" t="s">
        <v>951</v>
      </c>
      <c r="W36" s="147"/>
    </row>
    <row r="37" spans="1:23" x14ac:dyDescent="0.25">
      <c r="A37" s="140" t="s">
        <v>953</v>
      </c>
      <c r="B37" s="140" t="s">
        <v>668</v>
      </c>
      <c r="C37" s="141" t="s">
        <v>911</v>
      </c>
      <c r="D37" s="156"/>
      <c r="E37" s="144"/>
      <c r="F37" s="156"/>
      <c r="G37" s="144"/>
      <c r="H37" s="156"/>
      <c r="I37" s="144"/>
      <c r="J37" s="156">
        <v>43800</v>
      </c>
      <c r="K37" s="144" t="s">
        <v>599</v>
      </c>
      <c r="L37" s="150"/>
      <c r="M37" s="144"/>
      <c r="N37" s="156"/>
      <c r="O37" s="144"/>
      <c r="P37" s="156"/>
      <c r="Q37" s="144"/>
      <c r="R37" s="156"/>
      <c r="S37" s="144"/>
      <c r="T37" s="156"/>
      <c r="U37" s="144"/>
      <c r="V37" s="146" t="s">
        <v>954</v>
      </c>
      <c r="W37" s="147"/>
    </row>
    <row r="38" spans="1:23" s="166" customFormat="1" x14ac:dyDescent="0.25">
      <c r="A38" s="140" t="s">
        <v>953</v>
      </c>
      <c r="B38" s="140" t="s">
        <v>955</v>
      </c>
      <c r="C38" s="141" t="s">
        <v>911</v>
      </c>
      <c r="D38" s="156">
        <v>43922</v>
      </c>
      <c r="E38" s="157" t="s">
        <v>956</v>
      </c>
      <c r="F38" s="158"/>
      <c r="G38" s="144"/>
      <c r="H38" s="156"/>
      <c r="I38" s="144"/>
      <c r="J38" s="156"/>
      <c r="K38" s="165"/>
      <c r="L38" s="142"/>
      <c r="M38" s="144"/>
      <c r="N38" s="156"/>
      <c r="O38" s="144"/>
      <c r="P38" s="156"/>
      <c r="Q38" s="144"/>
      <c r="R38" s="156"/>
      <c r="S38" s="144"/>
      <c r="T38" s="156"/>
      <c r="U38" s="144"/>
      <c r="V38" s="146" t="s">
        <v>957</v>
      </c>
      <c r="W38" s="147"/>
    </row>
    <row r="39" spans="1:23" s="166" customFormat="1" ht="15" customHeight="1" x14ac:dyDescent="0.25">
      <c r="A39" s="140" t="s">
        <v>953</v>
      </c>
      <c r="B39" s="140" t="s">
        <v>955</v>
      </c>
      <c r="C39" s="141" t="s">
        <v>911</v>
      </c>
      <c r="D39" s="156"/>
      <c r="E39" s="157"/>
      <c r="F39" s="158"/>
      <c r="G39" s="144"/>
      <c r="H39" s="156"/>
      <c r="I39" s="144"/>
      <c r="J39" s="156">
        <v>44166</v>
      </c>
      <c r="K39" s="154" t="s">
        <v>599</v>
      </c>
      <c r="L39" s="142"/>
      <c r="M39" s="144"/>
      <c r="N39" s="156"/>
      <c r="O39" s="144"/>
      <c r="P39" s="156"/>
      <c r="Q39" s="144"/>
      <c r="R39" s="156"/>
      <c r="S39" s="144"/>
      <c r="T39" s="156"/>
      <c r="U39" s="144"/>
      <c r="V39" s="167" t="s">
        <v>958</v>
      </c>
      <c r="W39" s="147"/>
    </row>
    <row r="40" spans="1:23" x14ac:dyDescent="0.25">
      <c r="A40" s="140" t="s">
        <v>729</v>
      </c>
      <c r="B40" s="140" t="s">
        <v>959</v>
      </c>
      <c r="C40" s="141" t="s">
        <v>911</v>
      </c>
      <c r="D40" s="156"/>
      <c r="E40" s="144"/>
      <c r="F40" s="156"/>
      <c r="G40" s="153" t="s">
        <v>602</v>
      </c>
      <c r="H40" s="159"/>
      <c r="I40" s="144"/>
      <c r="J40" s="156"/>
      <c r="K40" s="153"/>
      <c r="L40" s="168"/>
      <c r="M40" s="144"/>
      <c r="N40" s="156"/>
      <c r="O40" s="144"/>
      <c r="P40" s="156"/>
      <c r="Q40" s="153"/>
      <c r="R40" s="168"/>
      <c r="S40" s="144"/>
      <c r="T40" s="156"/>
      <c r="U40" s="144"/>
      <c r="V40" s="146" t="s">
        <v>960</v>
      </c>
      <c r="W40" s="147"/>
    </row>
    <row r="41" spans="1:23" x14ac:dyDescent="0.25">
      <c r="A41" s="140" t="s">
        <v>729</v>
      </c>
      <c r="B41" s="140" t="s">
        <v>959</v>
      </c>
      <c r="C41" s="141" t="s">
        <v>911</v>
      </c>
      <c r="D41" s="156"/>
      <c r="E41" s="144"/>
      <c r="F41" s="156"/>
      <c r="G41" s="153"/>
      <c r="H41" s="159"/>
      <c r="I41" s="144"/>
      <c r="J41" s="156"/>
      <c r="K41" s="153" t="s">
        <v>961</v>
      </c>
      <c r="L41" s="168"/>
      <c r="M41" s="144"/>
      <c r="N41" s="156"/>
      <c r="O41" s="144"/>
      <c r="P41" s="156"/>
      <c r="Q41" s="153"/>
      <c r="R41" s="168"/>
      <c r="S41" s="144"/>
      <c r="T41" s="156"/>
      <c r="U41" s="144"/>
      <c r="V41" s="146" t="s">
        <v>960</v>
      </c>
      <c r="W41" s="147"/>
    </row>
    <row r="42" spans="1:23" x14ac:dyDescent="0.25">
      <c r="A42" s="140" t="s">
        <v>729</v>
      </c>
      <c r="B42" s="140" t="s">
        <v>959</v>
      </c>
      <c r="C42" s="141" t="s">
        <v>911</v>
      </c>
      <c r="D42" s="156"/>
      <c r="E42" s="144"/>
      <c r="F42" s="156"/>
      <c r="G42" s="153"/>
      <c r="H42" s="159"/>
      <c r="I42" s="144"/>
      <c r="J42" s="156"/>
      <c r="K42" s="153"/>
      <c r="L42" s="168"/>
      <c r="M42" s="144"/>
      <c r="N42" s="156"/>
      <c r="O42" s="144"/>
      <c r="P42" s="156"/>
      <c r="Q42" s="153" t="s">
        <v>962</v>
      </c>
      <c r="R42" s="168"/>
      <c r="S42" s="144"/>
      <c r="T42" s="156"/>
      <c r="U42" s="144"/>
      <c r="V42" s="146" t="s">
        <v>960</v>
      </c>
      <c r="W42" s="147"/>
    </row>
    <row r="43" spans="1:23" x14ac:dyDescent="0.25">
      <c r="A43" s="140" t="s">
        <v>729</v>
      </c>
      <c r="B43" s="140" t="s">
        <v>963</v>
      </c>
      <c r="C43" s="141" t="s">
        <v>911</v>
      </c>
      <c r="D43" s="156"/>
      <c r="E43" s="144"/>
      <c r="F43" s="156"/>
      <c r="G43" s="144"/>
      <c r="H43" s="156"/>
      <c r="I43" s="144"/>
      <c r="J43" s="156"/>
      <c r="K43" s="153" t="s">
        <v>961</v>
      </c>
      <c r="L43" s="168"/>
      <c r="M43" s="144"/>
      <c r="N43" s="156"/>
      <c r="O43" s="144"/>
      <c r="P43" s="156"/>
      <c r="Q43" s="144"/>
      <c r="R43" s="156"/>
      <c r="S43" s="144"/>
      <c r="T43" s="156"/>
      <c r="U43" s="144"/>
      <c r="V43" s="167" t="s">
        <v>964</v>
      </c>
      <c r="W43" s="147"/>
    </row>
    <row r="44" spans="1:23" x14ac:dyDescent="0.25">
      <c r="A44" s="140" t="s">
        <v>729</v>
      </c>
      <c r="B44" s="140" t="s">
        <v>965</v>
      </c>
      <c r="C44" s="141" t="s">
        <v>911</v>
      </c>
      <c r="D44" s="156">
        <v>44013</v>
      </c>
      <c r="E44" s="157" t="s">
        <v>966</v>
      </c>
      <c r="F44" s="169"/>
      <c r="G44" s="144"/>
      <c r="H44" s="156"/>
      <c r="I44" s="144"/>
      <c r="J44" s="156"/>
      <c r="K44" s="144"/>
      <c r="L44" s="150"/>
      <c r="M44" s="144"/>
      <c r="N44" s="156"/>
      <c r="O44" s="144"/>
      <c r="P44" s="156"/>
      <c r="Q44" s="153"/>
      <c r="R44" s="168"/>
      <c r="S44" s="144"/>
      <c r="T44" s="156"/>
      <c r="U44" s="144"/>
      <c r="V44" s="146" t="s">
        <v>967</v>
      </c>
      <c r="W44" s="147"/>
    </row>
    <row r="45" spans="1:23" x14ac:dyDescent="0.25">
      <c r="A45" s="140" t="s">
        <v>729</v>
      </c>
      <c r="B45" s="140" t="s">
        <v>965</v>
      </c>
      <c r="C45" s="141" t="s">
        <v>911</v>
      </c>
      <c r="D45" s="156"/>
      <c r="E45" s="157"/>
      <c r="F45" s="158"/>
      <c r="G45" s="144"/>
      <c r="H45" s="156"/>
      <c r="I45" s="144"/>
      <c r="J45" s="156">
        <v>44501</v>
      </c>
      <c r="K45" s="144" t="s">
        <v>940</v>
      </c>
      <c r="L45" s="150"/>
      <c r="M45" s="144"/>
      <c r="N45" s="156"/>
      <c r="O45" s="144"/>
      <c r="P45" s="156"/>
      <c r="Q45" s="153"/>
      <c r="R45" s="168"/>
      <c r="S45" s="144"/>
      <c r="T45" s="156"/>
      <c r="U45" s="144"/>
      <c r="V45" s="146" t="s">
        <v>967</v>
      </c>
      <c r="W45" s="147"/>
    </row>
    <row r="46" spans="1:23" x14ac:dyDescent="0.25">
      <c r="A46" s="140" t="s">
        <v>968</v>
      </c>
      <c r="B46" s="140" t="s">
        <v>965</v>
      </c>
      <c r="C46" s="141" t="s">
        <v>911</v>
      </c>
      <c r="D46" s="156"/>
      <c r="E46" s="157"/>
      <c r="F46" s="158"/>
      <c r="G46" s="144"/>
      <c r="H46" s="156"/>
      <c r="I46" s="144"/>
      <c r="J46" s="156"/>
      <c r="K46" s="144"/>
      <c r="L46" s="150"/>
      <c r="M46" s="144"/>
      <c r="N46" s="156"/>
      <c r="O46" s="144"/>
      <c r="P46" s="156"/>
      <c r="Q46" s="153" t="s">
        <v>969</v>
      </c>
      <c r="R46" s="168"/>
      <c r="S46" s="144"/>
      <c r="T46" s="156"/>
      <c r="U46" s="144"/>
      <c r="V46" s="146" t="s">
        <v>967</v>
      </c>
      <c r="W46" s="147"/>
    </row>
    <row r="47" spans="1:23" ht="22.5" x14ac:dyDescent="0.25">
      <c r="A47" s="140" t="s">
        <v>729</v>
      </c>
      <c r="B47" s="140" t="s">
        <v>970</v>
      </c>
      <c r="C47" s="141" t="s">
        <v>911</v>
      </c>
      <c r="D47" s="156"/>
      <c r="E47" s="144"/>
      <c r="F47" s="156"/>
      <c r="G47" s="144"/>
      <c r="H47" s="156"/>
      <c r="I47" s="144"/>
      <c r="J47" s="156"/>
      <c r="K47" s="153" t="s">
        <v>971</v>
      </c>
      <c r="L47" s="168"/>
      <c r="M47" s="144"/>
      <c r="N47" s="156"/>
      <c r="O47" s="144"/>
      <c r="P47" s="156"/>
      <c r="Q47" s="144"/>
      <c r="R47" s="156"/>
      <c r="S47" s="144"/>
      <c r="T47" s="156"/>
      <c r="U47" s="144"/>
      <c r="V47" s="167" t="s">
        <v>972</v>
      </c>
      <c r="W47" s="147"/>
    </row>
    <row r="48" spans="1:23" x14ac:dyDescent="0.25">
      <c r="A48" s="140" t="s">
        <v>729</v>
      </c>
      <c r="B48" s="140" t="s">
        <v>973</v>
      </c>
      <c r="C48" s="141" t="s">
        <v>911</v>
      </c>
      <c r="D48" s="156"/>
      <c r="E48" s="144"/>
      <c r="F48" s="156"/>
      <c r="G48" s="144"/>
      <c r="H48" s="156"/>
      <c r="I48" s="144"/>
      <c r="J48" s="156"/>
      <c r="K48" s="153" t="s">
        <v>633</v>
      </c>
      <c r="L48" s="168"/>
      <c r="M48" s="144"/>
      <c r="N48" s="156"/>
      <c r="O48" s="144"/>
      <c r="P48" s="156"/>
      <c r="Q48" s="144"/>
      <c r="R48" s="156"/>
      <c r="S48" s="144"/>
      <c r="T48" s="156"/>
      <c r="U48" s="144"/>
      <c r="V48" s="167" t="s">
        <v>964</v>
      </c>
      <c r="W48" s="147"/>
    </row>
    <row r="49" spans="1:23" x14ac:dyDescent="0.25">
      <c r="A49" s="140" t="s">
        <v>729</v>
      </c>
      <c r="B49" s="170" t="s">
        <v>974</v>
      </c>
      <c r="C49" s="141" t="s">
        <v>911</v>
      </c>
      <c r="D49" s="156"/>
      <c r="E49" s="144"/>
      <c r="F49" s="156"/>
      <c r="G49" s="144"/>
      <c r="H49" s="156"/>
      <c r="I49" s="144"/>
      <c r="J49" s="156"/>
      <c r="K49" s="144"/>
      <c r="L49" s="156"/>
      <c r="M49" s="144"/>
      <c r="N49" s="156"/>
      <c r="O49" s="144"/>
      <c r="P49" s="156"/>
      <c r="Q49" s="153" t="s">
        <v>975</v>
      </c>
      <c r="R49" s="168"/>
      <c r="S49" s="144"/>
      <c r="T49" s="156"/>
      <c r="U49" s="144"/>
      <c r="V49" s="167" t="s">
        <v>964</v>
      </c>
      <c r="W49" s="147"/>
    </row>
    <row r="50" spans="1:23" x14ac:dyDescent="0.2">
      <c r="A50" s="140" t="s">
        <v>729</v>
      </c>
      <c r="B50" s="140" t="s">
        <v>976</v>
      </c>
      <c r="C50" s="141" t="s">
        <v>911</v>
      </c>
      <c r="D50" s="156"/>
      <c r="E50" s="144"/>
      <c r="F50" s="156"/>
      <c r="G50" s="144"/>
      <c r="H50" s="156"/>
      <c r="I50" s="144"/>
      <c r="J50" s="156"/>
      <c r="K50" s="144"/>
      <c r="L50" s="156"/>
      <c r="M50" s="144"/>
      <c r="N50" s="156"/>
      <c r="O50" s="144"/>
      <c r="P50" s="156"/>
      <c r="Q50" s="144"/>
      <c r="R50" s="156">
        <v>44105</v>
      </c>
      <c r="S50" s="157" t="s">
        <v>977</v>
      </c>
      <c r="T50" s="158"/>
      <c r="U50" s="148"/>
      <c r="V50" s="146" t="s">
        <v>978</v>
      </c>
      <c r="W50" s="147"/>
    </row>
    <row r="51" spans="1:23" x14ac:dyDescent="0.25">
      <c r="A51" s="140" t="s">
        <v>729</v>
      </c>
      <c r="B51" s="140" t="s">
        <v>979</v>
      </c>
      <c r="C51" s="141" t="s">
        <v>911</v>
      </c>
      <c r="D51" s="156"/>
      <c r="E51" s="144"/>
      <c r="F51" s="156"/>
      <c r="G51" s="144"/>
      <c r="H51" s="156"/>
      <c r="I51" s="144"/>
      <c r="J51" s="156"/>
      <c r="K51" s="153" t="s">
        <v>633</v>
      </c>
      <c r="L51" s="168"/>
      <c r="M51" s="144"/>
      <c r="N51" s="156"/>
      <c r="O51" s="144"/>
      <c r="P51" s="156"/>
      <c r="Q51" s="144"/>
      <c r="R51" s="156"/>
      <c r="S51" s="144"/>
      <c r="T51" s="156"/>
      <c r="U51" s="144"/>
      <c r="V51" s="167" t="s">
        <v>964</v>
      </c>
      <c r="W51" s="147"/>
    </row>
    <row r="52" spans="1:23" x14ac:dyDescent="0.25">
      <c r="A52" s="140" t="s">
        <v>729</v>
      </c>
      <c r="B52" s="140" t="s">
        <v>647</v>
      </c>
      <c r="C52" s="141" t="s">
        <v>911</v>
      </c>
      <c r="D52" s="156">
        <v>44166</v>
      </c>
      <c r="E52" s="143" t="s">
        <v>980</v>
      </c>
      <c r="F52" s="169"/>
      <c r="G52" s="144"/>
      <c r="H52" s="156"/>
      <c r="I52" s="144"/>
      <c r="J52" s="156"/>
      <c r="K52" s="153"/>
      <c r="L52" s="168"/>
      <c r="M52" s="144"/>
      <c r="N52" s="156"/>
      <c r="O52" s="144"/>
      <c r="P52" s="156"/>
      <c r="Q52" s="152"/>
      <c r="R52" s="168"/>
      <c r="S52" s="144"/>
      <c r="T52" s="156"/>
      <c r="U52" s="144"/>
      <c r="V52" s="146" t="s">
        <v>981</v>
      </c>
      <c r="W52" s="147"/>
    </row>
    <row r="53" spans="1:23" x14ac:dyDescent="0.25">
      <c r="A53" s="140" t="s">
        <v>729</v>
      </c>
      <c r="B53" s="140" t="s">
        <v>647</v>
      </c>
      <c r="C53" s="141" t="s">
        <v>911</v>
      </c>
      <c r="D53" s="156"/>
      <c r="E53" s="143"/>
      <c r="F53" s="169"/>
      <c r="G53" s="144"/>
      <c r="H53" s="156"/>
      <c r="I53" s="144"/>
      <c r="J53" s="156"/>
      <c r="K53" s="153" t="s">
        <v>940</v>
      </c>
      <c r="L53" s="168"/>
      <c r="M53" s="144"/>
      <c r="N53" s="156"/>
      <c r="O53" s="144"/>
      <c r="P53" s="156"/>
      <c r="Q53" s="153"/>
      <c r="R53" s="168"/>
      <c r="S53" s="144"/>
      <c r="T53" s="156"/>
      <c r="U53" s="144"/>
      <c r="V53" s="146" t="s">
        <v>981</v>
      </c>
      <c r="W53" s="147"/>
    </row>
    <row r="54" spans="1:23" ht="24" x14ac:dyDescent="0.25">
      <c r="A54" s="140" t="s">
        <v>729</v>
      </c>
      <c r="B54" s="140" t="s">
        <v>647</v>
      </c>
      <c r="C54" s="141" t="s">
        <v>911</v>
      </c>
      <c r="D54" s="156"/>
      <c r="E54" s="143"/>
      <c r="F54" s="169"/>
      <c r="G54" s="144"/>
      <c r="H54" s="156"/>
      <c r="I54" s="144"/>
      <c r="J54" s="156"/>
      <c r="K54" s="153"/>
      <c r="L54" s="168"/>
      <c r="M54" s="144"/>
      <c r="N54" s="156"/>
      <c r="O54" s="144"/>
      <c r="P54" s="156"/>
      <c r="Q54" s="153" t="s">
        <v>982</v>
      </c>
      <c r="R54" s="168"/>
      <c r="S54" s="144"/>
      <c r="T54" s="156"/>
      <c r="U54" s="144"/>
      <c r="V54" s="146" t="s">
        <v>981</v>
      </c>
      <c r="W54" s="147"/>
    </row>
    <row r="55" spans="1:23" x14ac:dyDescent="0.25">
      <c r="A55" s="140" t="s">
        <v>729</v>
      </c>
      <c r="B55" s="140" t="s">
        <v>647</v>
      </c>
      <c r="C55" s="141" t="s">
        <v>911</v>
      </c>
      <c r="D55" s="156">
        <v>44166</v>
      </c>
      <c r="E55" s="157" t="s">
        <v>983</v>
      </c>
      <c r="F55" s="158"/>
      <c r="G55" s="144"/>
      <c r="H55" s="156"/>
      <c r="I55" s="144"/>
      <c r="J55" s="156"/>
      <c r="K55" s="153"/>
      <c r="L55" s="168"/>
      <c r="M55" s="144"/>
      <c r="N55" s="156"/>
      <c r="O55" s="144"/>
      <c r="P55" s="156"/>
      <c r="Q55" s="153"/>
      <c r="R55" s="168"/>
      <c r="S55" s="144"/>
      <c r="T55" s="156"/>
      <c r="U55" s="144"/>
      <c r="V55" s="167" t="s">
        <v>984</v>
      </c>
      <c r="W55" s="147"/>
    </row>
    <row r="56" spans="1:23" x14ac:dyDescent="0.25">
      <c r="A56" s="140" t="s">
        <v>729</v>
      </c>
      <c r="B56" s="140" t="s">
        <v>647</v>
      </c>
      <c r="C56" s="141" t="s">
        <v>911</v>
      </c>
      <c r="D56" s="156">
        <v>44166</v>
      </c>
      <c r="E56" s="157" t="s">
        <v>985</v>
      </c>
      <c r="F56" s="158"/>
      <c r="G56" s="144"/>
      <c r="H56" s="156"/>
      <c r="I56" s="144"/>
      <c r="J56" s="156"/>
      <c r="K56" s="153"/>
      <c r="L56" s="168"/>
      <c r="M56" s="144"/>
      <c r="N56" s="156"/>
      <c r="O56" s="144"/>
      <c r="P56" s="156"/>
      <c r="Q56" s="153"/>
      <c r="R56" s="168"/>
      <c r="S56" s="144"/>
      <c r="T56" s="156"/>
      <c r="U56" s="144"/>
      <c r="V56" s="167" t="s">
        <v>984</v>
      </c>
      <c r="W56" s="147"/>
    </row>
    <row r="57" spans="1:23" ht="22.5" x14ac:dyDescent="0.25">
      <c r="A57" s="140" t="s">
        <v>729</v>
      </c>
      <c r="B57" s="140" t="s">
        <v>986</v>
      </c>
      <c r="C57" s="141" t="s">
        <v>911</v>
      </c>
      <c r="D57" s="156"/>
      <c r="E57" s="144"/>
      <c r="F57" s="156"/>
      <c r="G57" s="144"/>
      <c r="H57" s="156"/>
      <c r="I57" s="144"/>
      <c r="J57" s="156"/>
      <c r="K57" s="153" t="s">
        <v>971</v>
      </c>
      <c r="L57" s="168"/>
      <c r="M57" s="144"/>
      <c r="N57" s="156"/>
      <c r="O57" s="144"/>
      <c r="P57" s="156"/>
      <c r="Q57" s="144"/>
      <c r="R57" s="156"/>
      <c r="S57" s="144"/>
      <c r="T57" s="156"/>
      <c r="U57" s="144"/>
      <c r="V57" s="167" t="s">
        <v>987</v>
      </c>
      <c r="W57" s="147"/>
    </row>
    <row r="58" spans="1:23" x14ac:dyDescent="0.25">
      <c r="A58" s="140" t="s">
        <v>729</v>
      </c>
      <c r="B58" s="140" t="s">
        <v>988</v>
      </c>
      <c r="C58" s="141" t="s">
        <v>911</v>
      </c>
      <c r="D58" s="156">
        <v>44013</v>
      </c>
      <c r="E58" s="157" t="s">
        <v>989</v>
      </c>
      <c r="F58" s="158"/>
      <c r="G58" s="144"/>
      <c r="H58" s="156"/>
      <c r="I58" s="144"/>
      <c r="J58" s="156"/>
      <c r="K58" s="153"/>
      <c r="L58" s="168"/>
      <c r="M58" s="144"/>
      <c r="N58" s="156"/>
      <c r="O58" s="144"/>
      <c r="P58" s="156"/>
      <c r="Q58" s="153"/>
      <c r="R58" s="168"/>
      <c r="S58" s="144"/>
      <c r="T58" s="156"/>
      <c r="U58" s="144"/>
      <c r="V58" s="146" t="s">
        <v>990</v>
      </c>
      <c r="W58" s="147"/>
    </row>
    <row r="59" spans="1:23" x14ac:dyDescent="0.25">
      <c r="A59" s="140" t="s">
        <v>729</v>
      </c>
      <c r="B59" s="140" t="s">
        <v>988</v>
      </c>
      <c r="C59" s="141" t="s">
        <v>911</v>
      </c>
      <c r="D59" s="156"/>
      <c r="E59" s="157"/>
      <c r="F59" s="158"/>
      <c r="G59" s="144"/>
      <c r="H59" s="156"/>
      <c r="I59" s="144"/>
      <c r="J59" s="156"/>
      <c r="K59" s="153" t="s">
        <v>940</v>
      </c>
      <c r="L59" s="168"/>
      <c r="M59" s="144"/>
      <c r="N59" s="156"/>
      <c r="O59" s="144"/>
      <c r="P59" s="156"/>
      <c r="Q59" s="153"/>
      <c r="R59" s="168"/>
      <c r="S59" s="144"/>
      <c r="T59" s="156"/>
      <c r="U59" s="144"/>
      <c r="V59" s="146" t="s">
        <v>990</v>
      </c>
      <c r="W59" s="147"/>
    </row>
    <row r="60" spans="1:23" x14ac:dyDescent="0.25">
      <c r="A60" s="140" t="s">
        <v>729</v>
      </c>
      <c r="B60" s="140" t="s">
        <v>988</v>
      </c>
      <c r="C60" s="141" t="s">
        <v>911</v>
      </c>
      <c r="D60" s="156"/>
      <c r="E60" s="157"/>
      <c r="F60" s="158"/>
      <c r="G60" s="144"/>
      <c r="H60" s="156"/>
      <c r="I60" s="144"/>
      <c r="J60" s="156"/>
      <c r="K60" s="153"/>
      <c r="L60" s="168"/>
      <c r="M60" s="144"/>
      <c r="N60" s="156"/>
      <c r="O60" s="144"/>
      <c r="P60" s="156"/>
      <c r="Q60" s="153" t="s">
        <v>401</v>
      </c>
      <c r="R60" s="168"/>
      <c r="S60" s="144"/>
      <c r="T60" s="156"/>
      <c r="U60" s="144"/>
      <c r="V60" s="146" t="s">
        <v>990</v>
      </c>
      <c r="W60" s="147"/>
    </row>
    <row r="61" spans="1:23" x14ac:dyDescent="0.25">
      <c r="A61" s="140" t="s">
        <v>729</v>
      </c>
      <c r="B61" s="140" t="s">
        <v>991</v>
      </c>
      <c r="C61" s="141" t="s">
        <v>911</v>
      </c>
      <c r="D61" s="156">
        <v>44013</v>
      </c>
      <c r="E61" s="157" t="s">
        <v>966</v>
      </c>
      <c r="F61" s="158"/>
      <c r="G61" s="144"/>
      <c r="H61" s="156"/>
      <c r="I61" s="144"/>
      <c r="J61" s="156"/>
      <c r="K61" s="153"/>
      <c r="L61" s="168"/>
      <c r="M61" s="144"/>
      <c r="N61" s="156"/>
      <c r="O61" s="144"/>
      <c r="P61" s="156"/>
      <c r="Q61" s="153"/>
      <c r="R61" s="168"/>
      <c r="S61" s="144"/>
      <c r="T61" s="156"/>
      <c r="U61" s="144"/>
      <c r="V61" s="146" t="s">
        <v>990</v>
      </c>
      <c r="W61" s="147"/>
    </row>
    <row r="62" spans="1:23" x14ac:dyDescent="0.25">
      <c r="A62" s="140" t="s">
        <v>729</v>
      </c>
      <c r="B62" s="140" t="s">
        <v>988</v>
      </c>
      <c r="C62" s="141" t="s">
        <v>911</v>
      </c>
      <c r="D62" s="156">
        <v>44013</v>
      </c>
      <c r="E62" s="157" t="s">
        <v>985</v>
      </c>
      <c r="F62" s="158"/>
      <c r="G62" s="144"/>
      <c r="H62" s="156"/>
      <c r="I62" s="144"/>
      <c r="J62" s="156"/>
      <c r="K62" s="153"/>
      <c r="L62" s="168"/>
      <c r="M62" s="144"/>
      <c r="N62" s="156"/>
      <c r="O62" s="144"/>
      <c r="P62" s="156"/>
      <c r="Q62" s="153"/>
      <c r="R62" s="168"/>
      <c r="S62" s="144"/>
      <c r="T62" s="156"/>
      <c r="U62" s="144"/>
      <c r="V62" s="146" t="s">
        <v>990</v>
      </c>
      <c r="W62" s="147"/>
    </row>
    <row r="63" spans="1:23" x14ac:dyDescent="0.25">
      <c r="A63" s="140" t="s">
        <v>992</v>
      </c>
      <c r="B63" s="140" t="s">
        <v>928</v>
      </c>
      <c r="C63" s="141" t="s">
        <v>911</v>
      </c>
      <c r="D63" s="156"/>
      <c r="E63" s="144"/>
      <c r="F63" s="156"/>
      <c r="G63" s="144"/>
      <c r="H63" s="156"/>
      <c r="I63" s="144"/>
      <c r="J63" s="156">
        <v>44136</v>
      </c>
      <c r="K63" s="154" t="s">
        <v>585</v>
      </c>
      <c r="L63" s="142"/>
      <c r="M63" s="144"/>
      <c r="N63" s="156"/>
      <c r="O63" s="144"/>
      <c r="P63" s="156"/>
      <c r="Q63" s="144"/>
      <c r="R63" s="156"/>
      <c r="S63" s="144"/>
      <c r="T63" s="156"/>
      <c r="U63" s="144"/>
      <c r="V63" s="146" t="s">
        <v>993</v>
      </c>
      <c r="W63" s="147"/>
    </row>
    <row r="64" spans="1:23" x14ac:dyDescent="0.25">
      <c r="A64" s="140" t="s">
        <v>992</v>
      </c>
      <c r="B64" s="140" t="s">
        <v>994</v>
      </c>
      <c r="C64" s="141" t="s">
        <v>911</v>
      </c>
      <c r="D64" s="156"/>
      <c r="E64" s="144"/>
      <c r="F64" s="156"/>
      <c r="G64" s="144"/>
      <c r="H64" s="156"/>
      <c r="I64" s="144"/>
      <c r="J64" s="156">
        <v>44348</v>
      </c>
      <c r="K64" s="154" t="s">
        <v>585</v>
      </c>
      <c r="L64" s="142"/>
      <c r="M64" s="144"/>
      <c r="N64" s="156"/>
      <c r="O64" s="144"/>
      <c r="P64" s="156"/>
      <c r="Q64" s="144"/>
      <c r="R64" s="156"/>
      <c r="S64" s="144"/>
      <c r="T64" s="156"/>
      <c r="U64" s="144"/>
      <c r="V64" s="146" t="s">
        <v>995</v>
      </c>
      <c r="W64" s="147"/>
    </row>
    <row r="65" spans="1:23" x14ac:dyDescent="0.25">
      <c r="A65" s="140" t="s">
        <v>992</v>
      </c>
      <c r="B65" s="140" t="s">
        <v>996</v>
      </c>
      <c r="C65" s="141" t="s">
        <v>911</v>
      </c>
      <c r="D65" s="156">
        <v>44075</v>
      </c>
      <c r="E65" s="157" t="s">
        <v>997</v>
      </c>
      <c r="F65" s="158"/>
      <c r="G65" s="171"/>
      <c r="H65" s="156"/>
      <c r="I65" s="144"/>
      <c r="J65" s="156"/>
      <c r="K65" s="153"/>
      <c r="L65" s="168"/>
      <c r="M65" s="144"/>
      <c r="N65" s="156"/>
      <c r="O65" s="144"/>
      <c r="P65" s="156"/>
      <c r="Q65" s="144"/>
      <c r="R65" s="156"/>
      <c r="S65" s="144"/>
      <c r="T65" s="156"/>
      <c r="U65" s="144"/>
      <c r="V65" s="146" t="s">
        <v>998</v>
      </c>
      <c r="W65" s="147"/>
    </row>
    <row r="66" spans="1:23" x14ac:dyDescent="0.25">
      <c r="A66" s="140" t="s">
        <v>999</v>
      </c>
      <c r="B66" s="140" t="s">
        <v>996</v>
      </c>
      <c r="C66" s="141" t="s">
        <v>911</v>
      </c>
      <c r="D66" s="156"/>
      <c r="E66" s="157"/>
      <c r="F66" s="158"/>
      <c r="G66" s="144"/>
      <c r="H66" s="156"/>
      <c r="I66" s="144"/>
      <c r="J66" s="156"/>
      <c r="K66" s="153" t="s">
        <v>940</v>
      </c>
      <c r="L66" s="168"/>
      <c r="M66" s="144"/>
      <c r="N66" s="156"/>
      <c r="O66" s="144"/>
      <c r="P66" s="156"/>
      <c r="Q66" s="144"/>
      <c r="R66" s="156"/>
      <c r="S66" s="144"/>
      <c r="T66" s="156"/>
      <c r="U66" s="144"/>
      <c r="V66" s="146" t="s">
        <v>998</v>
      </c>
      <c r="W66" s="147"/>
    </row>
    <row r="67" spans="1:23" x14ac:dyDescent="0.25">
      <c r="A67" s="140" t="s">
        <v>992</v>
      </c>
      <c r="B67" s="140" t="s">
        <v>996</v>
      </c>
      <c r="C67" s="141" t="s">
        <v>911</v>
      </c>
      <c r="D67" s="156">
        <v>44075</v>
      </c>
      <c r="E67" s="157" t="s">
        <v>980</v>
      </c>
      <c r="F67" s="158"/>
      <c r="G67" s="144"/>
      <c r="H67" s="156"/>
      <c r="I67" s="144"/>
      <c r="J67" s="156"/>
      <c r="K67" s="153"/>
      <c r="L67" s="168"/>
      <c r="M67" s="144"/>
      <c r="N67" s="156"/>
      <c r="O67" s="144"/>
      <c r="P67" s="156"/>
      <c r="Q67" s="144"/>
      <c r="R67" s="156"/>
      <c r="S67" s="144"/>
      <c r="T67" s="156"/>
      <c r="U67" s="144"/>
      <c r="V67" s="146" t="s">
        <v>998</v>
      </c>
      <c r="W67" s="147"/>
    </row>
    <row r="68" spans="1:23" ht="22.5" x14ac:dyDescent="0.2">
      <c r="A68" s="140" t="s">
        <v>1000</v>
      </c>
      <c r="B68" s="140" t="s">
        <v>1001</v>
      </c>
      <c r="C68" s="141" t="s">
        <v>911</v>
      </c>
      <c r="D68" s="156"/>
      <c r="E68" s="144"/>
      <c r="F68" s="156"/>
      <c r="G68" s="144"/>
      <c r="H68" s="156"/>
      <c r="I68" s="144"/>
      <c r="J68" s="156"/>
      <c r="K68" s="144"/>
      <c r="L68" s="156"/>
      <c r="M68" s="144"/>
      <c r="N68" s="156"/>
      <c r="O68" s="144"/>
      <c r="P68" s="156"/>
      <c r="Q68" s="144"/>
      <c r="R68" s="156">
        <v>43983</v>
      </c>
      <c r="S68" s="157" t="s">
        <v>1002</v>
      </c>
      <c r="T68" s="158"/>
      <c r="U68" s="148"/>
      <c r="V68" s="172" t="s">
        <v>1003</v>
      </c>
      <c r="W68" s="147"/>
    </row>
    <row r="69" spans="1:23" ht="24" x14ac:dyDescent="0.25">
      <c r="A69" s="140" t="s">
        <v>1000</v>
      </c>
      <c r="B69" s="140" t="s">
        <v>1004</v>
      </c>
      <c r="C69" s="149" t="s">
        <v>911</v>
      </c>
      <c r="D69" s="156">
        <v>44105</v>
      </c>
      <c r="E69" s="140" t="s">
        <v>1005</v>
      </c>
      <c r="F69" s="173"/>
      <c r="G69" s="144"/>
      <c r="H69" s="156"/>
      <c r="I69" s="144"/>
      <c r="J69" s="156"/>
      <c r="K69" s="144"/>
      <c r="L69" s="156"/>
      <c r="M69" s="144"/>
      <c r="N69" s="156"/>
      <c r="O69" s="144"/>
      <c r="P69" s="156"/>
      <c r="Q69" s="144"/>
      <c r="R69" s="152"/>
      <c r="S69" s="152"/>
      <c r="T69" s="152"/>
      <c r="U69" s="152"/>
      <c r="V69" s="146" t="s">
        <v>1006</v>
      </c>
      <c r="W69" s="147"/>
    </row>
    <row r="70" spans="1:23" ht="24" x14ac:dyDescent="0.25">
      <c r="A70" s="140" t="s">
        <v>1000</v>
      </c>
      <c r="B70" s="140" t="s">
        <v>1004</v>
      </c>
      <c r="C70" s="149" t="s">
        <v>920</v>
      </c>
      <c r="D70" s="156">
        <v>44166</v>
      </c>
      <c r="E70" s="140" t="s">
        <v>1005</v>
      </c>
      <c r="F70" s="173"/>
      <c r="G70" s="144"/>
      <c r="H70" s="156"/>
      <c r="I70" s="144"/>
      <c r="J70" s="156"/>
      <c r="K70" s="144"/>
      <c r="L70" s="156"/>
      <c r="M70" s="144"/>
      <c r="N70" s="156"/>
      <c r="O70" s="144"/>
      <c r="P70" s="156"/>
      <c r="Q70" s="144"/>
      <c r="R70" s="152"/>
      <c r="S70" s="152"/>
      <c r="T70" s="152"/>
      <c r="U70" s="152"/>
      <c r="V70" s="146" t="s">
        <v>1006</v>
      </c>
      <c r="W70" s="147"/>
    </row>
    <row r="71" spans="1:23" x14ac:dyDescent="0.25">
      <c r="A71" s="140" t="s">
        <v>1007</v>
      </c>
      <c r="B71" s="140" t="s">
        <v>1004</v>
      </c>
      <c r="C71" s="149" t="s">
        <v>911</v>
      </c>
      <c r="D71" s="156"/>
      <c r="E71" s="140"/>
      <c r="F71" s="173"/>
      <c r="G71" s="144"/>
      <c r="H71" s="156"/>
      <c r="I71" s="171"/>
      <c r="J71" s="156"/>
      <c r="K71" s="144"/>
      <c r="L71" s="156"/>
      <c r="M71" s="144"/>
      <c r="N71" s="156"/>
      <c r="O71" s="144"/>
      <c r="P71" s="156"/>
      <c r="Q71" s="144"/>
      <c r="R71" s="156">
        <v>43831</v>
      </c>
      <c r="S71" s="139" t="s">
        <v>1008</v>
      </c>
      <c r="T71" s="164"/>
      <c r="U71" s="139"/>
      <c r="V71" s="146" t="s">
        <v>1006</v>
      </c>
      <c r="W71" s="147"/>
    </row>
    <row r="72" spans="1:23" x14ac:dyDescent="0.25">
      <c r="A72" s="140" t="s">
        <v>1007</v>
      </c>
      <c r="B72" s="140" t="s">
        <v>1004</v>
      </c>
      <c r="C72" s="149" t="s">
        <v>920</v>
      </c>
      <c r="D72" s="156"/>
      <c r="E72" s="140"/>
      <c r="F72" s="173"/>
      <c r="G72" s="144"/>
      <c r="H72" s="156"/>
      <c r="I72" s="171"/>
      <c r="J72" s="156"/>
      <c r="K72" s="144"/>
      <c r="L72" s="156"/>
      <c r="M72" s="144"/>
      <c r="N72" s="156"/>
      <c r="O72" s="144"/>
      <c r="P72" s="156"/>
      <c r="Q72" s="144"/>
      <c r="R72" s="156">
        <v>44166</v>
      </c>
      <c r="S72" s="139" t="s">
        <v>1008</v>
      </c>
      <c r="T72" s="164"/>
      <c r="U72" s="139"/>
      <c r="V72" s="146" t="s">
        <v>1006</v>
      </c>
      <c r="W72" s="147"/>
    </row>
    <row r="73" spans="1:23" ht="24" x14ac:dyDescent="0.25">
      <c r="A73" s="140" t="s">
        <v>1007</v>
      </c>
      <c r="B73" s="140" t="s">
        <v>1004</v>
      </c>
      <c r="C73" s="149" t="s">
        <v>911</v>
      </c>
      <c r="D73" s="156"/>
      <c r="E73" s="140"/>
      <c r="F73" s="173"/>
      <c r="G73" s="144"/>
      <c r="H73" s="156"/>
      <c r="I73" s="144"/>
      <c r="J73" s="156"/>
      <c r="K73" s="144"/>
      <c r="L73" s="156"/>
      <c r="M73" s="144"/>
      <c r="N73" s="156"/>
      <c r="O73" s="144"/>
      <c r="P73" s="156"/>
      <c r="Q73" s="144"/>
      <c r="R73" s="156"/>
      <c r="S73" s="139"/>
      <c r="T73" s="164">
        <v>44166</v>
      </c>
      <c r="U73" s="139" t="s">
        <v>1009</v>
      </c>
      <c r="V73" s="146" t="s">
        <v>1006</v>
      </c>
      <c r="W73" s="147"/>
    </row>
    <row r="74" spans="1:23" ht="24" x14ac:dyDescent="0.25">
      <c r="A74" s="140" t="s">
        <v>1000</v>
      </c>
      <c r="B74" s="140" t="s">
        <v>1004</v>
      </c>
      <c r="C74" s="149" t="s">
        <v>911</v>
      </c>
      <c r="D74" s="156">
        <v>44105</v>
      </c>
      <c r="E74" s="140" t="s">
        <v>1010</v>
      </c>
      <c r="F74" s="173"/>
      <c r="G74" s="144"/>
      <c r="H74" s="156"/>
      <c r="I74" s="144"/>
      <c r="J74" s="156"/>
      <c r="K74" s="144"/>
      <c r="L74" s="156"/>
      <c r="M74" s="144"/>
      <c r="N74" s="156"/>
      <c r="O74" s="144"/>
      <c r="P74" s="156"/>
      <c r="Q74" s="144"/>
      <c r="R74" s="156"/>
      <c r="S74" s="151"/>
      <c r="T74" s="174"/>
      <c r="U74" s="149"/>
      <c r="V74" s="146" t="s">
        <v>1006</v>
      </c>
      <c r="W74" s="147"/>
    </row>
    <row r="75" spans="1:23" ht="24" x14ac:dyDescent="0.25">
      <c r="A75" s="140" t="s">
        <v>1000</v>
      </c>
      <c r="B75" s="140" t="s">
        <v>1004</v>
      </c>
      <c r="C75" s="149" t="s">
        <v>920</v>
      </c>
      <c r="D75" s="156">
        <v>44166</v>
      </c>
      <c r="E75" s="140" t="s">
        <v>1010</v>
      </c>
      <c r="F75" s="173"/>
      <c r="G75" s="144"/>
      <c r="H75" s="156"/>
      <c r="I75" s="144"/>
      <c r="J75" s="156"/>
      <c r="K75" s="144"/>
      <c r="L75" s="156"/>
      <c r="M75" s="144"/>
      <c r="N75" s="156"/>
      <c r="O75" s="144"/>
      <c r="P75" s="156"/>
      <c r="Q75" s="144"/>
      <c r="R75" s="156"/>
      <c r="S75" s="175"/>
      <c r="T75" s="176"/>
      <c r="U75" s="175"/>
      <c r="V75" s="146" t="s">
        <v>1006</v>
      </c>
      <c r="W75" s="147"/>
    </row>
    <row r="76" spans="1:23" x14ac:dyDescent="0.2">
      <c r="A76" s="140" t="s">
        <v>1000</v>
      </c>
      <c r="B76" s="140" t="s">
        <v>1011</v>
      </c>
      <c r="C76" s="149" t="s">
        <v>911</v>
      </c>
      <c r="D76" s="156"/>
      <c r="E76" s="144"/>
      <c r="F76" s="156"/>
      <c r="G76" s="144"/>
      <c r="H76" s="156"/>
      <c r="I76" s="144"/>
      <c r="J76" s="156"/>
      <c r="K76" s="144"/>
      <c r="L76" s="156"/>
      <c r="M76" s="144"/>
      <c r="N76" s="156"/>
      <c r="O76" s="144"/>
      <c r="P76" s="156"/>
      <c r="Q76" s="144"/>
      <c r="R76" s="156">
        <v>43983</v>
      </c>
      <c r="S76" s="143" t="s">
        <v>1002</v>
      </c>
      <c r="T76" s="169"/>
      <c r="U76" s="148"/>
      <c r="V76" s="146" t="s">
        <v>1012</v>
      </c>
      <c r="W76" s="147"/>
    </row>
    <row r="77" spans="1:23" x14ac:dyDescent="0.25">
      <c r="A77" s="140" t="s">
        <v>1000</v>
      </c>
      <c r="B77" s="140" t="s">
        <v>1013</v>
      </c>
      <c r="C77" s="149" t="s">
        <v>911</v>
      </c>
      <c r="D77" s="156">
        <v>44166</v>
      </c>
      <c r="E77" s="157" t="s">
        <v>1014</v>
      </c>
      <c r="F77" s="158"/>
      <c r="G77" s="144"/>
      <c r="H77" s="156"/>
      <c r="I77" s="144"/>
      <c r="J77" s="156"/>
      <c r="K77" s="144"/>
      <c r="L77" s="156"/>
      <c r="M77" s="144"/>
      <c r="N77" s="156"/>
      <c r="O77" s="144"/>
      <c r="P77" s="156"/>
      <c r="Q77" s="144"/>
      <c r="R77" s="156"/>
      <c r="S77" s="152"/>
      <c r="T77" s="169"/>
      <c r="U77" s="152"/>
      <c r="V77" s="146" t="s">
        <v>1015</v>
      </c>
      <c r="W77" s="147"/>
    </row>
    <row r="78" spans="1:23" x14ac:dyDescent="0.25">
      <c r="A78" s="140" t="s">
        <v>1000</v>
      </c>
      <c r="B78" s="140" t="s">
        <v>1013</v>
      </c>
      <c r="C78" s="149" t="s">
        <v>911</v>
      </c>
      <c r="D78" s="156">
        <v>44166</v>
      </c>
      <c r="E78" s="157" t="s">
        <v>1016</v>
      </c>
      <c r="F78" s="158"/>
      <c r="G78" s="144"/>
      <c r="H78" s="156"/>
      <c r="I78" s="144"/>
      <c r="J78" s="156"/>
      <c r="K78" s="144"/>
      <c r="L78" s="156"/>
      <c r="M78" s="144"/>
      <c r="N78" s="156"/>
      <c r="O78" s="144"/>
      <c r="P78" s="156"/>
      <c r="Q78" s="144"/>
      <c r="R78" s="156"/>
      <c r="S78" s="154"/>
      <c r="T78" s="155"/>
      <c r="U78" s="154"/>
      <c r="V78" s="146" t="s">
        <v>1015</v>
      </c>
      <c r="W78" s="147"/>
    </row>
    <row r="79" spans="1:23" x14ac:dyDescent="0.25">
      <c r="A79" s="140" t="s">
        <v>1000</v>
      </c>
      <c r="B79" s="140" t="s">
        <v>1013</v>
      </c>
      <c r="C79" s="149" t="s">
        <v>911</v>
      </c>
      <c r="D79" s="156"/>
      <c r="E79" s="157"/>
      <c r="F79" s="158"/>
      <c r="G79" s="144"/>
      <c r="H79" s="156"/>
      <c r="I79" s="144"/>
      <c r="J79" s="156"/>
      <c r="K79" s="144"/>
      <c r="L79" s="156"/>
      <c r="M79" s="144"/>
      <c r="N79" s="156"/>
      <c r="O79" s="144"/>
      <c r="P79" s="156"/>
      <c r="Q79" s="144"/>
      <c r="R79" s="156">
        <v>44166</v>
      </c>
      <c r="S79" s="143" t="s">
        <v>1017</v>
      </c>
      <c r="T79" s="176"/>
      <c r="U79" s="175"/>
      <c r="V79" s="146" t="s">
        <v>1015</v>
      </c>
      <c r="W79" s="147"/>
    </row>
    <row r="80" spans="1:23" x14ac:dyDescent="0.25">
      <c r="A80" s="140" t="s">
        <v>1007</v>
      </c>
      <c r="B80" s="140" t="s">
        <v>1013</v>
      </c>
      <c r="C80" s="149" t="s">
        <v>911</v>
      </c>
      <c r="D80" s="156"/>
      <c r="E80" s="157"/>
      <c r="F80" s="158"/>
      <c r="G80" s="144"/>
      <c r="H80" s="156"/>
      <c r="I80" s="144"/>
      <c r="J80" s="156"/>
      <c r="K80" s="144"/>
      <c r="L80" s="156"/>
      <c r="M80" s="144"/>
      <c r="N80" s="156"/>
      <c r="O80" s="144"/>
      <c r="P80" s="156"/>
      <c r="Q80" s="144"/>
      <c r="R80" s="156"/>
      <c r="S80" s="143"/>
      <c r="T80" s="176">
        <v>44166</v>
      </c>
      <c r="U80" s="143" t="s">
        <v>1018</v>
      </c>
      <c r="V80" s="146" t="s">
        <v>1015</v>
      </c>
      <c r="W80" s="147"/>
    </row>
    <row r="81" spans="1:23" x14ac:dyDescent="0.25">
      <c r="A81" s="140" t="s">
        <v>1000</v>
      </c>
      <c r="B81" s="140" t="s">
        <v>1019</v>
      </c>
      <c r="C81" s="149" t="s">
        <v>911</v>
      </c>
      <c r="D81" s="156"/>
      <c r="E81" s="144"/>
      <c r="F81" s="156"/>
      <c r="G81" s="144"/>
      <c r="H81" s="156"/>
      <c r="I81" s="144"/>
      <c r="J81" s="156">
        <v>44440</v>
      </c>
      <c r="K81" s="144" t="s">
        <v>1020</v>
      </c>
      <c r="L81" s="150"/>
      <c r="M81" s="144"/>
      <c r="N81" s="156"/>
      <c r="O81" s="144"/>
      <c r="P81" s="156"/>
      <c r="Q81" s="144"/>
      <c r="R81" s="156"/>
      <c r="S81" s="144"/>
      <c r="T81" s="156"/>
      <c r="U81" s="144"/>
      <c r="V81" s="146" t="s">
        <v>1021</v>
      </c>
      <c r="W81" s="147"/>
    </row>
    <row r="82" spans="1:23" x14ac:dyDescent="0.25">
      <c r="A82" s="140" t="s">
        <v>1000</v>
      </c>
      <c r="B82" s="140" t="s">
        <v>1019</v>
      </c>
      <c r="C82" s="149" t="s">
        <v>911</v>
      </c>
      <c r="D82" s="156"/>
      <c r="E82" s="144"/>
      <c r="F82" s="156"/>
      <c r="G82" s="144"/>
      <c r="H82" s="156"/>
      <c r="I82" s="144"/>
      <c r="J82" s="156"/>
      <c r="K82" s="144"/>
      <c r="L82" s="150"/>
      <c r="M82" s="144"/>
      <c r="N82" s="156"/>
      <c r="O82" s="144"/>
      <c r="P82" s="156"/>
      <c r="Q82" s="144"/>
      <c r="R82" s="156"/>
      <c r="S82" s="144"/>
      <c r="T82" s="156"/>
      <c r="U82" s="144"/>
      <c r="V82" s="167" t="s">
        <v>1022</v>
      </c>
      <c r="W82" s="147"/>
    </row>
    <row r="83" spans="1:23" ht="15" customHeight="1" x14ac:dyDescent="0.2">
      <c r="A83" s="140" t="s">
        <v>727</v>
      </c>
      <c r="B83" s="140" t="s">
        <v>1023</v>
      </c>
      <c r="C83" s="149" t="s">
        <v>911</v>
      </c>
      <c r="D83" s="156"/>
      <c r="E83" s="144"/>
      <c r="F83" s="156"/>
      <c r="G83" s="144"/>
      <c r="H83" s="156"/>
      <c r="I83" s="144"/>
      <c r="J83" s="156"/>
      <c r="K83" s="144"/>
      <c r="L83" s="156"/>
      <c r="M83" s="153" t="s">
        <v>705</v>
      </c>
      <c r="N83" s="168"/>
      <c r="O83" s="144"/>
      <c r="P83" s="156"/>
      <c r="Q83" s="144"/>
      <c r="R83" s="156"/>
      <c r="S83" s="152"/>
      <c r="T83" s="158"/>
      <c r="U83" s="148"/>
      <c r="V83" s="146" t="s">
        <v>1024</v>
      </c>
      <c r="W83" s="147"/>
    </row>
    <row r="84" spans="1:23" x14ac:dyDescent="0.2">
      <c r="A84" s="140" t="s">
        <v>727</v>
      </c>
      <c r="B84" s="140" t="s">
        <v>1023</v>
      </c>
      <c r="C84" s="149" t="s">
        <v>911</v>
      </c>
      <c r="D84" s="156"/>
      <c r="E84" s="144"/>
      <c r="F84" s="156"/>
      <c r="G84" s="144"/>
      <c r="H84" s="156"/>
      <c r="I84" s="144"/>
      <c r="J84" s="156"/>
      <c r="K84" s="144"/>
      <c r="L84" s="156"/>
      <c r="M84" s="153"/>
      <c r="N84" s="168"/>
      <c r="O84" s="144"/>
      <c r="P84" s="156"/>
      <c r="Q84" s="144"/>
      <c r="R84" s="156">
        <v>44256</v>
      </c>
      <c r="S84" s="157" t="s">
        <v>1025</v>
      </c>
      <c r="T84" s="155"/>
      <c r="U84" s="148"/>
      <c r="V84" s="146" t="s">
        <v>1024</v>
      </c>
      <c r="W84" s="147"/>
    </row>
    <row r="85" spans="1:23" ht="15" customHeight="1" x14ac:dyDescent="0.25">
      <c r="A85" s="140" t="s">
        <v>727</v>
      </c>
      <c r="B85" s="140" t="s">
        <v>726</v>
      </c>
      <c r="C85" s="149" t="s">
        <v>911</v>
      </c>
      <c r="D85" s="156"/>
      <c r="E85" s="144"/>
      <c r="F85" s="156"/>
      <c r="G85" s="144"/>
      <c r="H85" s="156">
        <v>43739</v>
      </c>
      <c r="I85" s="154" t="s">
        <v>585</v>
      </c>
      <c r="J85" s="155"/>
      <c r="K85" s="144"/>
      <c r="L85" s="156"/>
      <c r="M85" s="153"/>
      <c r="N85" s="168"/>
      <c r="O85" s="144"/>
      <c r="P85" s="156"/>
      <c r="Q85" s="144"/>
      <c r="R85" s="156"/>
      <c r="S85" s="144"/>
      <c r="T85" s="156"/>
      <c r="U85" s="144"/>
      <c r="V85" s="146" t="s">
        <v>1026</v>
      </c>
      <c r="W85" s="147"/>
    </row>
    <row r="86" spans="1:23" ht="15" customHeight="1" x14ac:dyDescent="0.25">
      <c r="A86" s="140" t="s">
        <v>409</v>
      </c>
      <c r="B86" s="140" t="s">
        <v>726</v>
      </c>
      <c r="C86" s="149" t="s">
        <v>911</v>
      </c>
      <c r="D86" s="156"/>
      <c r="E86" s="144"/>
      <c r="F86" s="156"/>
      <c r="G86" s="144"/>
      <c r="H86" s="156"/>
      <c r="I86" s="154"/>
      <c r="J86" s="155"/>
      <c r="K86" s="144"/>
      <c r="L86" s="156"/>
      <c r="M86" s="153" t="s">
        <v>940</v>
      </c>
      <c r="N86" s="168"/>
      <c r="O86" s="144"/>
      <c r="P86" s="156"/>
      <c r="Q86" s="144"/>
      <c r="R86" s="156"/>
      <c r="S86" s="144"/>
      <c r="T86" s="156"/>
      <c r="U86" s="144"/>
      <c r="V86" s="146" t="s">
        <v>1026</v>
      </c>
      <c r="W86" s="147"/>
    </row>
    <row r="87" spans="1:23" x14ac:dyDescent="0.25">
      <c r="A87" s="140" t="s">
        <v>727</v>
      </c>
      <c r="B87" s="140" t="s">
        <v>726</v>
      </c>
      <c r="C87" s="149" t="s">
        <v>911</v>
      </c>
      <c r="D87" s="156"/>
      <c r="E87" s="144"/>
      <c r="F87" s="156"/>
      <c r="G87" s="144"/>
      <c r="H87" s="156"/>
      <c r="I87" s="154"/>
      <c r="J87" s="155"/>
      <c r="K87" s="144"/>
      <c r="L87" s="156"/>
      <c r="M87" s="153"/>
      <c r="N87" s="168"/>
      <c r="O87" s="144"/>
      <c r="P87" s="156"/>
      <c r="Q87" s="144"/>
      <c r="R87" s="156"/>
      <c r="S87" s="144"/>
      <c r="T87" s="156"/>
      <c r="U87" s="144"/>
      <c r="V87" s="167" t="s">
        <v>1027</v>
      </c>
      <c r="W87" s="147"/>
    </row>
    <row r="88" spans="1:23" ht="22.5" x14ac:dyDescent="0.25">
      <c r="A88" s="140" t="s">
        <v>727</v>
      </c>
      <c r="B88" s="140" t="s">
        <v>726</v>
      </c>
      <c r="C88" s="149" t="s">
        <v>911</v>
      </c>
      <c r="D88" s="156"/>
      <c r="E88" s="144"/>
      <c r="F88" s="156"/>
      <c r="G88" s="144"/>
      <c r="H88" s="156"/>
      <c r="I88" s="154"/>
      <c r="J88" s="155"/>
      <c r="K88" s="144"/>
      <c r="L88" s="156"/>
      <c r="M88" s="153"/>
      <c r="N88" s="168"/>
      <c r="O88" s="144"/>
      <c r="P88" s="156"/>
      <c r="Q88" s="144"/>
      <c r="R88" s="156"/>
      <c r="S88" s="144"/>
      <c r="T88" s="156"/>
      <c r="U88" s="144"/>
      <c r="V88" s="167" t="s">
        <v>1028</v>
      </c>
      <c r="W88" s="147"/>
    </row>
    <row r="89" spans="1:23" ht="19.5" customHeight="1" x14ac:dyDescent="0.2">
      <c r="A89" s="140" t="s">
        <v>727</v>
      </c>
      <c r="B89" s="140" t="s">
        <v>1029</v>
      </c>
      <c r="C89" s="149" t="s">
        <v>911</v>
      </c>
      <c r="D89" s="156"/>
      <c r="E89" s="144"/>
      <c r="F89" s="156"/>
      <c r="G89" s="144"/>
      <c r="H89" s="156"/>
      <c r="I89" s="144"/>
      <c r="J89" s="156">
        <v>43739</v>
      </c>
      <c r="K89" s="154" t="s">
        <v>1030</v>
      </c>
      <c r="L89" s="142"/>
      <c r="M89" s="144"/>
      <c r="N89" s="156"/>
      <c r="O89" s="144"/>
      <c r="P89" s="156"/>
      <c r="Q89" s="144"/>
      <c r="R89" s="156"/>
      <c r="S89" s="152"/>
      <c r="T89" s="177"/>
      <c r="U89" s="148"/>
      <c r="V89" s="146" t="s">
        <v>1031</v>
      </c>
      <c r="W89" s="147"/>
    </row>
    <row r="90" spans="1:23" ht="20.25" customHeight="1" x14ac:dyDescent="0.2">
      <c r="A90" s="140" t="s">
        <v>409</v>
      </c>
      <c r="B90" s="140" t="s">
        <v>1029</v>
      </c>
      <c r="C90" s="149" t="s">
        <v>911</v>
      </c>
      <c r="D90" s="156"/>
      <c r="E90" s="144"/>
      <c r="F90" s="156"/>
      <c r="G90" s="144"/>
      <c r="H90" s="156"/>
      <c r="I90" s="144"/>
      <c r="J90" s="156"/>
      <c r="K90" s="154"/>
      <c r="L90" s="142"/>
      <c r="M90" s="144"/>
      <c r="N90" s="156"/>
      <c r="O90" s="144"/>
      <c r="P90" s="156"/>
      <c r="Q90" s="144"/>
      <c r="R90" s="156">
        <v>44136</v>
      </c>
      <c r="S90" s="145" t="s">
        <v>1032</v>
      </c>
      <c r="T90" s="177"/>
      <c r="U90" s="148"/>
      <c r="V90" s="146" t="s">
        <v>1031</v>
      </c>
      <c r="W90" s="147"/>
    </row>
    <row r="91" spans="1:23" ht="45" x14ac:dyDescent="0.2">
      <c r="A91" s="140" t="s">
        <v>727</v>
      </c>
      <c r="B91" s="140" t="s">
        <v>1029</v>
      </c>
      <c r="C91" s="149" t="s">
        <v>911</v>
      </c>
      <c r="D91" s="156"/>
      <c r="E91" s="144"/>
      <c r="F91" s="156"/>
      <c r="G91" s="144"/>
      <c r="H91" s="156"/>
      <c r="I91" s="144"/>
      <c r="J91" s="156"/>
      <c r="K91" s="154"/>
      <c r="L91" s="142"/>
      <c r="M91" s="144"/>
      <c r="N91" s="156"/>
      <c r="O91" s="144"/>
      <c r="P91" s="156"/>
      <c r="Q91" s="144"/>
      <c r="R91" s="156"/>
      <c r="S91" s="144"/>
      <c r="T91" s="156"/>
      <c r="U91" s="148"/>
      <c r="V91" s="178" t="s">
        <v>1033</v>
      </c>
      <c r="W91" s="147"/>
    </row>
    <row r="92" spans="1:23" ht="24" x14ac:dyDescent="0.25">
      <c r="A92" s="140" t="s">
        <v>727</v>
      </c>
      <c r="B92" s="140" t="s">
        <v>1034</v>
      </c>
      <c r="C92" s="149" t="s">
        <v>911</v>
      </c>
      <c r="D92" s="156"/>
      <c r="E92" s="157" t="s">
        <v>1035</v>
      </c>
      <c r="F92" s="158"/>
      <c r="G92" s="144"/>
      <c r="H92" s="156"/>
      <c r="I92" s="144"/>
      <c r="J92" s="156"/>
      <c r="K92" s="152"/>
      <c r="L92" s="142"/>
      <c r="M92" s="144"/>
      <c r="N92" s="156"/>
      <c r="O92" s="144"/>
      <c r="P92" s="156"/>
      <c r="Q92" s="144"/>
      <c r="R92" s="156"/>
      <c r="S92" s="144"/>
      <c r="T92" s="156"/>
      <c r="U92" s="144"/>
      <c r="V92" s="146" t="s">
        <v>1036</v>
      </c>
      <c r="W92" s="147"/>
    </row>
    <row r="93" spans="1:23" ht="45" x14ac:dyDescent="0.25">
      <c r="A93" s="140" t="s">
        <v>727</v>
      </c>
      <c r="B93" s="140" t="s">
        <v>1034</v>
      </c>
      <c r="C93" s="149" t="s">
        <v>911</v>
      </c>
      <c r="D93" s="156"/>
      <c r="E93" s="157"/>
      <c r="F93" s="158"/>
      <c r="G93" s="144"/>
      <c r="H93" s="156"/>
      <c r="I93" s="144"/>
      <c r="J93" s="156">
        <v>43739</v>
      </c>
      <c r="K93" s="154" t="s">
        <v>1030</v>
      </c>
      <c r="L93" s="142"/>
      <c r="M93" s="144"/>
      <c r="N93" s="156"/>
      <c r="O93" s="144"/>
      <c r="P93" s="156"/>
      <c r="Q93" s="144"/>
      <c r="R93" s="156"/>
      <c r="S93" s="144"/>
      <c r="T93" s="156"/>
      <c r="U93" s="144"/>
      <c r="V93" s="178" t="s">
        <v>1037</v>
      </c>
      <c r="W93" s="147"/>
    </row>
    <row r="94" spans="1:23" x14ac:dyDescent="0.25">
      <c r="A94" s="140" t="s">
        <v>1038</v>
      </c>
      <c r="B94" s="140" t="s">
        <v>965</v>
      </c>
      <c r="C94" s="149" t="s">
        <v>911</v>
      </c>
      <c r="D94" s="156"/>
      <c r="E94" s="144"/>
      <c r="F94" s="156"/>
      <c r="G94" s="144"/>
      <c r="H94" s="156"/>
      <c r="I94" s="144"/>
      <c r="J94" s="156">
        <v>44136</v>
      </c>
      <c r="K94" s="162" t="s">
        <v>949</v>
      </c>
      <c r="L94" s="163"/>
      <c r="M94" s="144"/>
      <c r="N94" s="156"/>
      <c r="O94" s="144"/>
      <c r="P94" s="156"/>
      <c r="Q94" s="144"/>
      <c r="R94" s="156"/>
      <c r="S94" s="144"/>
      <c r="T94" s="156"/>
      <c r="U94" s="144"/>
      <c r="V94" s="167" t="s">
        <v>1039</v>
      </c>
      <c r="W94" s="147"/>
    </row>
    <row r="95" spans="1:23" x14ac:dyDescent="0.2">
      <c r="A95" s="140" t="s">
        <v>1038</v>
      </c>
      <c r="B95" s="140" t="s">
        <v>1040</v>
      </c>
      <c r="C95" s="149" t="s">
        <v>911</v>
      </c>
      <c r="D95" s="156"/>
      <c r="E95" s="144"/>
      <c r="F95" s="156"/>
      <c r="G95" s="144"/>
      <c r="H95" s="156"/>
      <c r="I95" s="144"/>
      <c r="J95" s="156"/>
      <c r="K95" s="144"/>
      <c r="L95" s="156"/>
      <c r="M95" s="144"/>
      <c r="N95" s="156"/>
      <c r="O95" s="144"/>
      <c r="P95" s="156"/>
      <c r="Q95" s="144"/>
      <c r="R95" s="156">
        <v>44075</v>
      </c>
      <c r="S95" s="145" t="s">
        <v>1041</v>
      </c>
      <c r="T95" s="177"/>
      <c r="U95" s="148"/>
      <c r="V95" s="146" t="s">
        <v>1042</v>
      </c>
      <c r="W95" s="147"/>
    </row>
    <row r="96" spans="1:23" x14ac:dyDescent="0.2">
      <c r="A96" s="140" t="s">
        <v>1038</v>
      </c>
      <c r="B96" s="140" t="s">
        <v>1040</v>
      </c>
      <c r="C96" s="149" t="s">
        <v>911</v>
      </c>
      <c r="D96" s="156"/>
      <c r="E96" s="144"/>
      <c r="F96" s="156"/>
      <c r="G96" s="144"/>
      <c r="H96" s="156"/>
      <c r="I96" s="144"/>
      <c r="J96" s="156"/>
      <c r="K96" s="144"/>
      <c r="L96" s="156"/>
      <c r="M96" s="144"/>
      <c r="N96" s="156"/>
      <c r="O96" s="144"/>
      <c r="P96" s="156"/>
      <c r="Q96" s="144"/>
      <c r="R96" s="156"/>
      <c r="S96" s="144"/>
      <c r="T96" s="156"/>
      <c r="U96" s="148"/>
      <c r="V96" s="167" t="s">
        <v>1022</v>
      </c>
      <c r="W96" s="147"/>
    </row>
    <row r="97" spans="1:23" x14ac:dyDescent="0.25">
      <c r="A97" s="140" t="s">
        <v>1038</v>
      </c>
      <c r="B97" s="140" t="s">
        <v>1043</v>
      </c>
      <c r="C97" s="149" t="s">
        <v>911</v>
      </c>
      <c r="D97" s="156"/>
      <c r="E97" s="144"/>
      <c r="F97" s="156"/>
      <c r="G97" s="144"/>
      <c r="H97" s="156"/>
      <c r="I97" s="144"/>
      <c r="J97" s="156">
        <v>44166</v>
      </c>
      <c r="K97" s="162" t="s">
        <v>949</v>
      </c>
      <c r="L97" s="163"/>
      <c r="M97" s="144"/>
      <c r="N97" s="156"/>
      <c r="O97" s="144"/>
      <c r="P97" s="156"/>
      <c r="Q97" s="144"/>
      <c r="R97" s="156"/>
      <c r="S97" s="144"/>
      <c r="T97" s="156"/>
      <c r="U97" s="144"/>
      <c r="V97" s="167" t="s">
        <v>1044</v>
      </c>
      <c r="W97" s="147"/>
    </row>
    <row r="98" spans="1:23" x14ac:dyDescent="0.2">
      <c r="A98" s="140" t="s">
        <v>1045</v>
      </c>
      <c r="B98" s="140" t="s">
        <v>928</v>
      </c>
      <c r="C98" s="149" t="s">
        <v>911</v>
      </c>
      <c r="D98" s="156"/>
      <c r="E98" s="144"/>
      <c r="F98" s="156"/>
      <c r="G98" s="144"/>
      <c r="H98" s="156"/>
      <c r="I98" s="144"/>
      <c r="J98" s="156">
        <v>44409</v>
      </c>
      <c r="K98" s="154" t="s">
        <v>633</v>
      </c>
      <c r="L98" s="142"/>
      <c r="M98" s="144"/>
      <c r="N98" s="156"/>
      <c r="O98" s="144"/>
      <c r="P98" s="156"/>
      <c r="Q98" s="144"/>
      <c r="R98" s="156"/>
      <c r="S98" s="152"/>
      <c r="T98" s="158"/>
      <c r="U98" s="148"/>
      <c r="V98" s="146" t="s">
        <v>1046</v>
      </c>
      <c r="W98" s="147"/>
    </row>
    <row r="99" spans="1:23" x14ac:dyDescent="0.2">
      <c r="A99" s="140" t="s">
        <v>1045</v>
      </c>
      <c r="B99" s="140" t="s">
        <v>928</v>
      </c>
      <c r="C99" s="149" t="s">
        <v>911</v>
      </c>
      <c r="D99" s="156"/>
      <c r="E99" s="144"/>
      <c r="F99" s="156"/>
      <c r="G99" s="144"/>
      <c r="H99" s="156"/>
      <c r="I99" s="144"/>
      <c r="J99" s="156"/>
      <c r="K99" s="154"/>
      <c r="L99" s="142"/>
      <c r="M99" s="144"/>
      <c r="N99" s="156"/>
      <c r="O99" s="144"/>
      <c r="P99" s="156"/>
      <c r="Q99" s="144"/>
      <c r="R99" s="156">
        <v>44409</v>
      </c>
      <c r="S99" s="157" t="s">
        <v>1047</v>
      </c>
      <c r="T99" s="155"/>
      <c r="U99" s="148"/>
      <c r="V99" s="146" t="s">
        <v>1046</v>
      </c>
      <c r="W99" s="147"/>
    </row>
    <row r="100" spans="1:23" ht="15" customHeight="1" x14ac:dyDescent="0.25">
      <c r="A100" s="140" t="s">
        <v>1045</v>
      </c>
      <c r="B100" s="140" t="s">
        <v>1048</v>
      </c>
      <c r="C100" s="149" t="s">
        <v>911</v>
      </c>
      <c r="D100" s="156">
        <v>44105</v>
      </c>
      <c r="E100" s="157" t="s">
        <v>935</v>
      </c>
      <c r="F100" s="158"/>
      <c r="G100" s="144"/>
      <c r="H100" s="156"/>
      <c r="I100" s="144"/>
      <c r="J100" s="155"/>
      <c r="K100" s="152"/>
      <c r="L100" s="163"/>
      <c r="M100" s="144"/>
      <c r="N100" s="156"/>
      <c r="O100" s="144"/>
      <c r="P100" s="156"/>
      <c r="Q100" s="144"/>
      <c r="R100" s="156"/>
      <c r="S100" s="144"/>
      <c r="T100" s="156"/>
      <c r="U100" s="144"/>
      <c r="V100" s="146" t="s">
        <v>1049</v>
      </c>
      <c r="W100" s="147"/>
    </row>
    <row r="101" spans="1:23" x14ac:dyDescent="0.25">
      <c r="A101" s="140" t="s">
        <v>1045</v>
      </c>
      <c r="B101" s="140" t="s">
        <v>1048</v>
      </c>
      <c r="C101" s="149" t="s">
        <v>911</v>
      </c>
      <c r="D101" s="156"/>
      <c r="E101" s="157"/>
      <c r="F101" s="158"/>
      <c r="G101" s="144"/>
      <c r="H101" s="156"/>
      <c r="I101" s="144"/>
      <c r="J101" s="156">
        <v>44256</v>
      </c>
      <c r="K101" s="162" t="s">
        <v>949</v>
      </c>
      <c r="L101" s="142"/>
      <c r="M101" s="144"/>
      <c r="N101" s="156"/>
      <c r="O101" s="144"/>
      <c r="P101" s="156"/>
      <c r="Q101" s="144"/>
      <c r="R101" s="156"/>
      <c r="S101" s="144"/>
      <c r="T101" s="156"/>
      <c r="U101" s="144"/>
      <c r="V101" s="146" t="s">
        <v>1049</v>
      </c>
      <c r="W101" s="147"/>
    </row>
    <row r="102" spans="1:23" x14ac:dyDescent="0.2">
      <c r="A102" s="140" t="s">
        <v>1050</v>
      </c>
      <c r="B102" s="140" t="s">
        <v>1051</v>
      </c>
      <c r="C102" s="149" t="s">
        <v>911</v>
      </c>
      <c r="D102" s="156"/>
      <c r="E102" s="144"/>
      <c r="F102" s="156"/>
      <c r="G102" s="144"/>
      <c r="H102" s="156"/>
      <c r="I102" s="144"/>
      <c r="J102" s="155">
        <v>44197</v>
      </c>
      <c r="K102" s="162" t="s">
        <v>949</v>
      </c>
      <c r="L102" s="163"/>
      <c r="M102" s="144"/>
      <c r="N102" s="156"/>
      <c r="O102" s="144"/>
      <c r="P102" s="156"/>
      <c r="Q102" s="144"/>
      <c r="R102" s="152"/>
      <c r="S102" s="152"/>
      <c r="T102" s="158"/>
      <c r="U102" s="148"/>
      <c r="V102" s="146" t="s">
        <v>1052</v>
      </c>
      <c r="W102" s="147"/>
    </row>
    <row r="103" spans="1:23" x14ac:dyDescent="0.2">
      <c r="A103" s="140" t="s">
        <v>1050</v>
      </c>
      <c r="B103" s="140" t="s">
        <v>1051</v>
      </c>
      <c r="C103" s="149" t="s">
        <v>911</v>
      </c>
      <c r="D103" s="156"/>
      <c r="E103" s="144"/>
      <c r="F103" s="156"/>
      <c r="G103" s="144"/>
      <c r="H103" s="156"/>
      <c r="I103" s="144"/>
      <c r="J103" s="155"/>
      <c r="K103" s="162"/>
      <c r="L103" s="163"/>
      <c r="M103" s="144"/>
      <c r="N103" s="156"/>
      <c r="O103" s="144"/>
      <c r="P103" s="156"/>
      <c r="Q103" s="144"/>
      <c r="R103" s="155">
        <v>44197</v>
      </c>
      <c r="S103" s="157" t="s">
        <v>1053</v>
      </c>
      <c r="T103" s="158"/>
      <c r="U103" s="148"/>
      <c r="V103" s="146" t="s">
        <v>1052</v>
      </c>
      <c r="W103" s="147"/>
    </row>
    <row r="104" spans="1:23" ht="24" x14ac:dyDescent="0.25">
      <c r="A104" s="140" t="s">
        <v>1054</v>
      </c>
      <c r="B104" s="140" t="s">
        <v>1055</v>
      </c>
      <c r="C104" s="149" t="s">
        <v>911</v>
      </c>
      <c r="D104" s="156"/>
      <c r="E104" s="144"/>
      <c r="F104" s="156"/>
      <c r="G104" s="144"/>
      <c r="H104" s="156"/>
      <c r="I104" s="144"/>
      <c r="J104" s="155">
        <v>43709</v>
      </c>
      <c r="K104" s="154" t="s">
        <v>585</v>
      </c>
      <c r="L104" s="142"/>
      <c r="M104" s="144"/>
      <c r="N104" s="156"/>
      <c r="O104" s="144"/>
      <c r="P104" s="156"/>
      <c r="Q104" s="144"/>
      <c r="R104" s="156"/>
      <c r="S104" s="144"/>
      <c r="T104" s="156"/>
      <c r="U104" s="144"/>
      <c r="V104" s="146" t="s">
        <v>1056</v>
      </c>
      <c r="W104" s="147"/>
    </row>
    <row r="105" spans="1:23" x14ac:dyDescent="0.25">
      <c r="A105" s="140" t="s">
        <v>1054</v>
      </c>
      <c r="B105" s="140" t="s">
        <v>719</v>
      </c>
      <c r="C105" s="149" t="s">
        <v>911</v>
      </c>
      <c r="D105" s="156"/>
      <c r="E105" s="144"/>
      <c r="F105" s="156"/>
      <c r="G105" s="144"/>
      <c r="H105" s="156"/>
      <c r="I105" s="144"/>
      <c r="J105" s="155">
        <v>44166</v>
      </c>
      <c r="K105" s="154" t="s">
        <v>602</v>
      </c>
      <c r="L105" s="142"/>
      <c r="M105" s="144"/>
      <c r="N105" s="156"/>
      <c r="O105" s="144"/>
      <c r="P105" s="156"/>
      <c r="Q105" s="144"/>
      <c r="R105" s="156"/>
      <c r="S105" s="144"/>
      <c r="T105" s="156"/>
      <c r="U105" s="144"/>
      <c r="V105" s="146" t="s">
        <v>1057</v>
      </c>
      <c r="W105" s="147"/>
    </row>
    <row r="106" spans="1:23" ht="24" x14ac:dyDescent="0.25">
      <c r="A106" s="140" t="s">
        <v>1054</v>
      </c>
      <c r="B106" s="140" t="s">
        <v>600</v>
      </c>
      <c r="C106" s="149" t="s">
        <v>911</v>
      </c>
      <c r="D106" s="156">
        <v>44256</v>
      </c>
      <c r="E106" s="154" t="s">
        <v>1058</v>
      </c>
      <c r="F106" s="158"/>
      <c r="G106" s="144"/>
      <c r="H106" s="156"/>
      <c r="I106" s="144"/>
      <c r="J106" s="156"/>
      <c r="K106" s="153"/>
      <c r="L106" s="168"/>
      <c r="M106" s="144"/>
      <c r="N106" s="156"/>
      <c r="O106" s="144"/>
      <c r="P106" s="156"/>
      <c r="Q106" s="144"/>
      <c r="R106" s="156"/>
      <c r="S106" s="144"/>
      <c r="T106" s="156"/>
      <c r="U106" s="144"/>
      <c r="V106" s="146" t="s">
        <v>1059</v>
      </c>
      <c r="W106" s="147"/>
    </row>
    <row r="107" spans="1:23" x14ac:dyDescent="0.25">
      <c r="A107" s="140" t="s">
        <v>1054</v>
      </c>
      <c r="B107" s="140" t="s">
        <v>600</v>
      </c>
      <c r="C107" s="149" t="s">
        <v>911</v>
      </c>
      <c r="D107" s="156">
        <v>44256</v>
      </c>
      <c r="E107" s="154" t="s">
        <v>1060</v>
      </c>
      <c r="F107" s="158"/>
      <c r="G107" s="144"/>
      <c r="H107" s="156"/>
      <c r="I107" s="144"/>
      <c r="J107" s="156"/>
      <c r="K107" s="153"/>
      <c r="L107" s="168"/>
      <c r="M107" s="144"/>
      <c r="N107" s="156"/>
      <c r="O107" s="144"/>
      <c r="P107" s="156"/>
      <c r="Q107" s="144"/>
      <c r="R107" s="156"/>
      <c r="S107" s="144"/>
      <c r="T107" s="156"/>
      <c r="U107" s="144"/>
      <c r="V107" s="146" t="s">
        <v>1059</v>
      </c>
      <c r="W107" s="147"/>
    </row>
    <row r="108" spans="1:23" x14ac:dyDescent="0.25">
      <c r="A108" s="140" t="s">
        <v>1054</v>
      </c>
      <c r="B108" s="140" t="s">
        <v>600</v>
      </c>
      <c r="C108" s="149" t="s">
        <v>911</v>
      </c>
      <c r="D108" s="156"/>
      <c r="E108" s="157"/>
      <c r="F108" s="158"/>
      <c r="G108" s="144"/>
      <c r="H108" s="156"/>
      <c r="I108" s="144"/>
      <c r="J108" s="156"/>
      <c r="K108" s="153" t="s">
        <v>1061</v>
      </c>
      <c r="L108" s="168"/>
      <c r="M108" s="144"/>
      <c r="N108" s="156"/>
      <c r="O108" s="144"/>
      <c r="P108" s="156"/>
      <c r="Q108" s="144"/>
      <c r="R108" s="156"/>
      <c r="S108" s="144"/>
      <c r="T108" s="156"/>
      <c r="U108" s="144"/>
      <c r="V108" s="146" t="s">
        <v>1059</v>
      </c>
      <c r="W108" s="147"/>
    </row>
    <row r="109" spans="1:23" ht="24" x14ac:dyDescent="0.2">
      <c r="A109" s="140" t="s">
        <v>1054</v>
      </c>
      <c r="B109" s="140" t="s">
        <v>587</v>
      </c>
      <c r="C109" s="149" t="s">
        <v>911</v>
      </c>
      <c r="D109" s="156">
        <v>44136</v>
      </c>
      <c r="E109" s="179" t="s">
        <v>1062</v>
      </c>
      <c r="F109" s="158"/>
      <c r="G109" s="144"/>
      <c r="H109" s="156"/>
      <c r="I109" s="144"/>
      <c r="J109" s="156"/>
      <c r="K109" s="152"/>
      <c r="L109" s="168"/>
      <c r="M109" s="144"/>
      <c r="N109" s="156"/>
      <c r="O109" s="144"/>
      <c r="P109" s="156"/>
      <c r="Q109" s="144"/>
      <c r="R109" s="152"/>
      <c r="S109" s="152"/>
      <c r="T109" s="158"/>
      <c r="U109" s="148"/>
      <c r="V109" s="146" t="s">
        <v>1063</v>
      </c>
      <c r="W109" s="147"/>
    </row>
    <row r="110" spans="1:23" x14ac:dyDescent="0.2">
      <c r="A110" s="140" t="s">
        <v>1054</v>
      </c>
      <c r="B110" s="140" t="s">
        <v>587</v>
      </c>
      <c r="C110" s="149" t="s">
        <v>911</v>
      </c>
      <c r="D110" s="156">
        <v>44136</v>
      </c>
      <c r="E110" s="154" t="s">
        <v>1060</v>
      </c>
      <c r="F110" s="158"/>
      <c r="G110" s="144"/>
      <c r="H110" s="156"/>
      <c r="I110" s="144"/>
      <c r="J110" s="156"/>
      <c r="K110" s="153"/>
      <c r="L110" s="168"/>
      <c r="M110" s="144"/>
      <c r="N110" s="156"/>
      <c r="O110" s="144"/>
      <c r="P110" s="156"/>
      <c r="Q110" s="144"/>
      <c r="R110" s="155"/>
      <c r="S110" s="157"/>
      <c r="T110" s="158"/>
      <c r="U110" s="148"/>
      <c r="V110" s="146" t="s">
        <v>1063</v>
      </c>
      <c r="W110" s="147"/>
    </row>
    <row r="111" spans="1:23" x14ac:dyDescent="0.2">
      <c r="A111" s="140" t="s">
        <v>1054</v>
      </c>
      <c r="B111" s="140" t="s">
        <v>587</v>
      </c>
      <c r="C111" s="149" t="s">
        <v>911</v>
      </c>
      <c r="D111" s="156"/>
      <c r="E111" s="157"/>
      <c r="F111" s="158"/>
      <c r="G111" s="144"/>
      <c r="H111" s="156"/>
      <c r="I111" s="144"/>
      <c r="J111" s="156"/>
      <c r="K111" s="153" t="s">
        <v>705</v>
      </c>
      <c r="L111" s="168"/>
      <c r="M111" s="144"/>
      <c r="N111" s="156"/>
      <c r="O111" s="144"/>
      <c r="P111" s="156"/>
      <c r="Q111" s="144"/>
      <c r="R111" s="155"/>
      <c r="S111" s="157"/>
      <c r="T111" s="158"/>
      <c r="U111" s="148"/>
      <c r="V111" s="146" t="s">
        <v>1063</v>
      </c>
      <c r="W111" s="147"/>
    </row>
    <row r="112" spans="1:23" x14ac:dyDescent="0.2">
      <c r="A112" s="140" t="s">
        <v>1054</v>
      </c>
      <c r="B112" s="140" t="s">
        <v>587</v>
      </c>
      <c r="C112" s="149" t="s">
        <v>911</v>
      </c>
      <c r="D112" s="156"/>
      <c r="E112" s="157"/>
      <c r="F112" s="158"/>
      <c r="G112" s="144"/>
      <c r="H112" s="156"/>
      <c r="I112" s="144"/>
      <c r="J112" s="156"/>
      <c r="K112" s="153"/>
      <c r="L112" s="168"/>
      <c r="M112" s="144"/>
      <c r="N112" s="156"/>
      <c r="O112" s="144"/>
      <c r="P112" s="156"/>
      <c r="Q112" s="144"/>
      <c r="R112" s="155">
        <v>44440</v>
      </c>
      <c r="S112" s="157" t="s">
        <v>1047</v>
      </c>
      <c r="T112" s="158"/>
      <c r="U112" s="148"/>
      <c r="V112" s="146" t="s">
        <v>1063</v>
      </c>
      <c r="W112" s="147"/>
    </row>
    <row r="113" spans="1:23" x14ac:dyDescent="0.25">
      <c r="A113" s="140" t="s">
        <v>1064</v>
      </c>
      <c r="B113" s="180" t="s">
        <v>1065</v>
      </c>
      <c r="C113" s="149" t="s">
        <v>911</v>
      </c>
      <c r="D113" s="156"/>
      <c r="E113" s="144"/>
      <c r="F113" s="156"/>
      <c r="G113" s="144"/>
      <c r="H113" s="156"/>
      <c r="I113" s="144"/>
      <c r="J113" s="156"/>
      <c r="K113" s="153" t="s">
        <v>614</v>
      </c>
      <c r="L113" s="168"/>
      <c r="M113" s="144"/>
      <c r="N113" s="156"/>
      <c r="O113" s="144"/>
      <c r="P113" s="156"/>
      <c r="Q113" s="153"/>
      <c r="R113" s="155"/>
      <c r="S113" s="152"/>
      <c r="T113" s="155"/>
      <c r="U113" s="152"/>
      <c r="V113" s="146" t="s">
        <v>1066</v>
      </c>
      <c r="W113" s="147"/>
    </row>
    <row r="114" spans="1:23" x14ac:dyDescent="0.25">
      <c r="A114" s="140" t="s">
        <v>1064</v>
      </c>
      <c r="B114" s="181">
        <v>3</v>
      </c>
      <c r="C114" s="149" t="s">
        <v>911</v>
      </c>
      <c r="D114" s="156"/>
      <c r="E114" s="144"/>
      <c r="F114" s="156"/>
      <c r="G114" s="144"/>
      <c r="H114" s="156"/>
      <c r="I114" s="144"/>
      <c r="J114" s="156"/>
      <c r="K114" s="153"/>
      <c r="L114" s="168"/>
      <c r="M114" s="144"/>
      <c r="N114" s="156"/>
      <c r="O114" s="144"/>
      <c r="P114" s="156"/>
      <c r="Q114" s="153" t="s">
        <v>962</v>
      </c>
      <c r="R114" s="155"/>
      <c r="S114" s="143"/>
      <c r="T114" s="155"/>
      <c r="U114" s="143"/>
      <c r="V114" s="146" t="s">
        <v>1066</v>
      </c>
      <c r="W114" s="147"/>
    </row>
    <row r="115" spans="1:23" x14ac:dyDescent="0.25">
      <c r="A115" s="140" t="s">
        <v>1064</v>
      </c>
      <c r="B115" s="181">
        <v>3</v>
      </c>
      <c r="C115" s="149" t="s">
        <v>911</v>
      </c>
      <c r="D115" s="156"/>
      <c r="E115" s="144"/>
      <c r="F115" s="156"/>
      <c r="G115" s="144"/>
      <c r="H115" s="156"/>
      <c r="I115" s="144"/>
      <c r="J115" s="156"/>
      <c r="K115" s="153"/>
      <c r="L115" s="168"/>
      <c r="M115" s="144"/>
      <c r="N115" s="156"/>
      <c r="O115" s="144"/>
      <c r="P115" s="156"/>
      <c r="Q115" s="153"/>
      <c r="R115" s="155">
        <v>44166</v>
      </c>
      <c r="S115" s="143" t="s">
        <v>1067</v>
      </c>
      <c r="T115" s="155"/>
      <c r="U115" s="143"/>
      <c r="V115" s="146" t="s">
        <v>1066</v>
      </c>
      <c r="W115" s="147"/>
    </row>
    <row r="116" spans="1:23" x14ac:dyDescent="0.25">
      <c r="A116" s="140" t="s">
        <v>1064</v>
      </c>
      <c r="B116" s="181">
        <v>3</v>
      </c>
      <c r="C116" s="149" t="s">
        <v>911</v>
      </c>
      <c r="D116" s="156"/>
      <c r="E116" s="144"/>
      <c r="F116" s="156"/>
      <c r="G116" s="144"/>
      <c r="H116" s="156"/>
      <c r="I116" s="144"/>
      <c r="J116" s="156"/>
      <c r="K116" s="153"/>
      <c r="L116" s="168"/>
      <c r="M116" s="144"/>
      <c r="N116" s="156"/>
      <c r="O116" s="144"/>
      <c r="P116" s="156"/>
      <c r="Q116" s="153"/>
      <c r="R116" s="155"/>
      <c r="S116" s="143"/>
      <c r="T116" s="155">
        <v>44166</v>
      </c>
      <c r="U116" s="143" t="s">
        <v>1047</v>
      </c>
      <c r="V116" s="146" t="s">
        <v>1066</v>
      </c>
      <c r="W116" s="147"/>
    </row>
    <row r="117" spans="1:23" ht="24" x14ac:dyDescent="0.25">
      <c r="A117" s="140" t="s">
        <v>1064</v>
      </c>
      <c r="B117" s="140" t="s">
        <v>1068</v>
      </c>
      <c r="C117" s="149" t="s">
        <v>911</v>
      </c>
      <c r="D117" s="156"/>
      <c r="E117" s="144"/>
      <c r="F117" s="156"/>
      <c r="G117" s="153" t="s">
        <v>585</v>
      </c>
      <c r="H117" s="159"/>
      <c r="I117" s="144"/>
      <c r="J117" s="155"/>
      <c r="K117" s="154"/>
      <c r="L117" s="142"/>
      <c r="M117" s="144"/>
      <c r="N117" s="156"/>
      <c r="O117" s="144"/>
      <c r="P117" s="156"/>
      <c r="Q117" s="153"/>
      <c r="R117" s="168"/>
      <c r="S117" s="144"/>
      <c r="T117" s="156"/>
      <c r="U117" s="144"/>
      <c r="V117" s="146" t="s">
        <v>1069</v>
      </c>
      <c r="W117" s="147"/>
    </row>
    <row r="118" spans="1:23" ht="24" x14ac:dyDescent="0.25">
      <c r="A118" s="140" t="s">
        <v>1064</v>
      </c>
      <c r="B118" s="140" t="s">
        <v>1068</v>
      </c>
      <c r="C118" s="149" t="s">
        <v>911</v>
      </c>
      <c r="D118" s="156"/>
      <c r="E118" s="144"/>
      <c r="F118" s="156"/>
      <c r="G118" s="153"/>
      <c r="H118" s="159"/>
      <c r="I118" s="144"/>
      <c r="J118" s="155">
        <v>44075</v>
      </c>
      <c r="K118" s="154" t="s">
        <v>1070</v>
      </c>
      <c r="L118" s="142"/>
      <c r="M118" s="144"/>
      <c r="N118" s="156"/>
      <c r="O118" s="144"/>
      <c r="P118" s="156"/>
      <c r="Q118" s="153"/>
      <c r="R118" s="168"/>
      <c r="S118" s="144"/>
      <c r="T118" s="156"/>
      <c r="U118" s="144"/>
      <c r="V118" s="146" t="s">
        <v>1069</v>
      </c>
      <c r="W118" s="147"/>
    </row>
    <row r="119" spans="1:23" ht="24" x14ac:dyDescent="0.25">
      <c r="A119" s="140" t="s">
        <v>1064</v>
      </c>
      <c r="B119" s="140" t="s">
        <v>1068</v>
      </c>
      <c r="C119" s="149" t="s">
        <v>911</v>
      </c>
      <c r="D119" s="156"/>
      <c r="E119" s="144"/>
      <c r="F119" s="156"/>
      <c r="G119" s="153"/>
      <c r="H119" s="159"/>
      <c r="I119" s="144"/>
      <c r="J119" s="155"/>
      <c r="K119" s="154"/>
      <c r="L119" s="142"/>
      <c r="M119" s="144"/>
      <c r="N119" s="156"/>
      <c r="O119" s="144"/>
      <c r="P119" s="156"/>
      <c r="Q119" s="153" t="s">
        <v>1071</v>
      </c>
      <c r="R119" s="168"/>
      <c r="S119" s="144"/>
      <c r="T119" s="156"/>
      <c r="U119" s="144"/>
      <c r="V119" s="146" t="s">
        <v>1069</v>
      </c>
      <c r="W119" s="147"/>
    </row>
    <row r="120" spans="1:23" ht="36" x14ac:dyDescent="0.25">
      <c r="A120" s="140" t="s">
        <v>1064</v>
      </c>
      <c r="B120" s="140" t="s">
        <v>1072</v>
      </c>
      <c r="C120" s="149" t="s">
        <v>911</v>
      </c>
      <c r="D120" s="156"/>
      <c r="E120" s="144"/>
      <c r="F120" s="156"/>
      <c r="G120" s="144"/>
      <c r="H120" s="156"/>
      <c r="I120" s="144"/>
      <c r="J120" s="155">
        <v>44348</v>
      </c>
      <c r="K120" s="154" t="s">
        <v>1073</v>
      </c>
      <c r="L120" s="142"/>
      <c r="M120" s="144"/>
      <c r="N120" s="156"/>
      <c r="O120" s="144"/>
      <c r="P120" s="156"/>
      <c r="R120" s="168"/>
      <c r="S120" s="144"/>
      <c r="T120" s="156"/>
      <c r="U120" s="144"/>
      <c r="V120" s="146" t="s">
        <v>1074</v>
      </c>
      <c r="W120" s="147"/>
    </row>
    <row r="121" spans="1:23" ht="36" x14ac:dyDescent="0.25">
      <c r="A121" s="140" t="s">
        <v>1064</v>
      </c>
      <c r="B121" s="140" t="s">
        <v>1072</v>
      </c>
      <c r="C121" s="149" t="s">
        <v>911</v>
      </c>
      <c r="D121" s="156"/>
      <c r="E121" s="144"/>
      <c r="F121" s="156"/>
      <c r="G121" s="144"/>
      <c r="H121" s="156"/>
      <c r="I121" s="144"/>
      <c r="J121" s="155"/>
      <c r="K121" s="154"/>
      <c r="L121" s="142"/>
      <c r="M121" s="144"/>
      <c r="N121" s="156"/>
      <c r="O121" s="144"/>
      <c r="P121" s="156"/>
      <c r="Q121" s="153" t="s">
        <v>575</v>
      </c>
      <c r="R121" s="168"/>
      <c r="S121" s="144"/>
      <c r="T121" s="156"/>
      <c r="U121" s="144"/>
      <c r="V121" s="146" t="s">
        <v>1074</v>
      </c>
      <c r="W121" s="147"/>
    </row>
    <row r="122" spans="1:23" x14ac:dyDescent="0.2">
      <c r="A122" s="140" t="s">
        <v>1075</v>
      </c>
      <c r="B122" s="140" t="s">
        <v>1076</v>
      </c>
      <c r="C122" s="149" t="s">
        <v>911</v>
      </c>
      <c r="D122" s="156"/>
      <c r="E122" s="144"/>
      <c r="F122" s="156"/>
      <c r="G122" s="144"/>
      <c r="H122" s="156"/>
      <c r="I122" s="144"/>
      <c r="J122" s="156"/>
      <c r="K122" s="144"/>
      <c r="L122" s="156"/>
      <c r="M122" s="144"/>
      <c r="N122" s="156"/>
      <c r="O122" s="144"/>
      <c r="P122" s="156"/>
      <c r="Q122" s="144"/>
      <c r="R122" s="156">
        <v>44287</v>
      </c>
      <c r="S122" s="157" t="s">
        <v>1077</v>
      </c>
      <c r="T122" s="158"/>
      <c r="U122" s="148"/>
      <c r="V122" s="167" t="s">
        <v>1078</v>
      </c>
      <c r="W122" s="147"/>
    </row>
    <row r="123" spans="1:23" x14ac:dyDescent="0.25">
      <c r="A123" s="140" t="s">
        <v>717</v>
      </c>
      <c r="B123" s="140" t="s">
        <v>714</v>
      </c>
      <c r="C123" s="149" t="s">
        <v>911</v>
      </c>
      <c r="D123" s="156"/>
      <c r="E123" s="144"/>
      <c r="F123" s="156"/>
      <c r="G123" s="144"/>
      <c r="H123" s="156"/>
      <c r="I123" s="144"/>
      <c r="J123" s="156">
        <v>43252</v>
      </c>
      <c r="K123" s="154" t="s">
        <v>585</v>
      </c>
      <c r="L123" s="142"/>
      <c r="M123" s="144"/>
      <c r="N123" s="156"/>
      <c r="O123" s="144"/>
      <c r="P123" s="156"/>
      <c r="Q123" s="144"/>
      <c r="R123" s="156"/>
      <c r="S123" s="144"/>
      <c r="T123" s="156"/>
      <c r="U123" s="144"/>
      <c r="V123" s="146" t="s">
        <v>1079</v>
      </c>
      <c r="W123" s="147"/>
    </row>
    <row r="124" spans="1:23" x14ac:dyDescent="0.25">
      <c r="A124" s="140" t="s">
        <v>717</v>
      </c>
      <c r="B124" s="140" t="s">
        <v>622</v>
      </c>
      <c r="C124" s="149" t="s">
        <v>911</v>
      </c>
      <c r="D124" s="156">
        <v>44136</v>
      </c>
      <c r="E124" s="157" t="s">
        <v>1080</v>
      </c>
      <c r="F124" s="158"/>
      <c r="G124" s="144"/>
      <c r="H124" s="156"/>
      <c r="I124" s="144"/>
      <c r="J124" s="156"/>
      <c r="K124" s="144"/>
      <c r="L124" s="156"/>
      <c r="M124" s="144"/>
      <c r="N124" s="156"/>
      <c r="O124" s="144"/>
      <c r="P124" s="156"/>
      <c r="Q124" s="144"/>
      <c r="R124" s="156"/>
      <c r="S124" s="144"/>
      <c r="T124" s="156"/>
      <c r="U124" s="144"/>
      <c r="V124" s="146" t="s">
        <v>1081</v>
      </c>
      <c r="W124" s="147"/>
    </row>
    <row r="125" spans="1:23" x14ac:dyDescent="0.25">
      <c r="A125" s="140" t="s">
        <v>715</v>
      </c>
      <c r="B125" s="140" t="s">
        <v>1082</v>
      </c>
      <c r="C125" s="149" t="s">
        <v>911</v>
      </c>
      <c r="D125" s="156"/>
      <c r="E125" s="144"/>
      <c r="F125" s="156"/>
      <c r="G125" s="144"/>
      <c r="H125" s="156"/>
      <c r="I125" s="144"/>
      <c r="J125" s="156">
        <v>43831</v>
      </c>
      <c r="K125" s="154" t="s">
        <v>712</v>
      </c>
      <c r="L125" s="142"/>
      <c r="M125" s="144"/>
      <c r="N125" s="156"/>
      <c r="O125" s="144"/>
      <c r="P125" s="156"/>
      <c r="Q125" s="153"/>
      <c r="R125" s="168"/>
      <c r="S125" s="144"/>
      <c r="T125" s="156"/>
      <c r="U125" s="144"/>
      <c r="V125" s="146" t="s">
        <v>1083</v>
      </c>
      <c r="W125" s="147"/>
    </row>
    <row r="126" spans="1:23" x14ac:dyDescent="0.25">
      <c r="A126" s="140" t="s">
        <v>715</v>
      </c>
      <c r="B126" s="140" t="s">
        <v>1082</v>
      </c>
      <c r="C126" s="149" t="s">
        <v>911</v>
      </c>
      <c r="D126" s="156"/>
      <c r="E126" s="144"/>
      <c r="F126" s="156"/>
      <c r="G126" s="144"/>
      <c r="H126" s="156"/>
      <c r="I126" s="144"/>
      <c r="J126" s="156"/>
      <c r="K126" s="154"/>
      <c r="L126" s="142"/>
      <c r="M126" s="144"/>
      <c r="N126" s="156"/>
      <c r="O126" s="144"/>
      <c r="P126" s="156"/>
      <c r="Q126" s="153" t="s">
        <v>1084</v>
      </c>
      <c r="R126" s="168"/>
      <c r="S126" s="144"/>
      <c r="T126" s="156"/>
      <c r="U126" s="144"/>
      <c r="V126" s="146" t="s">
        <v>1083</v>
      </c>
      <c r="W126" s="147"/>
    </row>
    <row r="127" spans="1:23" x14ac:dyDescent="0.25">
      <c r="A127" s="140" t="s">
        <v>715</v>
      </c>
      <c r="B127" s="140" t="s">
        <v>714</v>
      </c>
      <c r="C127" s="149" t="s">
        <v>911</v>
      </c>
      <c r="D127" s="156"/>
      <c r="E127" s="144"/>
      <c r="F127" s="156"/>
      <c r="G127" s="144"/>
      <c r="H127" s="156"/>
      <c r="I127" s="144"/>
      <c r="J127" s="156">
        <v>43617</v>
      </c>
      <c r="K127" s="154" t="s">
        <v>712</v>
      </c>
      <c r="L127" s="142"/>
      <c r="M127" s="144"/>
      <c r="N127" s="156"/>
      <c r="O127" s="144"/>
      <c r="P127" s="156"/>
      <c r="Q127" s="153"/>
      <c r="R127" s="168"/>
      <c r="S127" s="144"/>
      <c r="T127" s="156"/>
      <c r="U127" s="144"/>
      <c r="V127" s="146" t="s">
        <v>1085</v>
      </c>
      <c r="W127" s="147"/>
    </row>
    <row r="128" spans="1:23" x14ac:dyDescent="0.25">
      <c r="A128" s="140" t="s">
        <v>715</v>
      </c>
      <c r="B128" s="140" t="s">
        <v>714</v>
      </c>
      <c r="C128" s="149" t="s">
        <v>911</v>
      </c>
      <c r="D128" s="156"/>
      <c r="E128" s="144"/>
      <c r="F128" s="156"/>
      <c r="G128" s="144"/>
      <c r="H128" s="156"/>
      <c r="I128" s="144"/>
      <c r="J128" s="156"/>
      <c r="K128" s="154"/>
      <c r="L128" s="142"/>
      <c r="M128" s="144"/>
      <c r="N128" s="156"/>
      <c r="O128" s="144"/>
      <c r="P128" s="156"/>
      <c r="Q128" s="153" t="s">
        <v>1084</v>
      </c>
      <c r="R128" s="168"/>
      <c r="S128" s="144"/>
      <c r="T128" s="156"/>
      <c r="U128" s="144"/>
      <c r="V128" s="146" t="s">
        <v>1085</v>
      </c>
      <c r="W128" s="147"/>
    </row>
    <row r="129" spans="1:23" ht="15" customHeight="1" x14ac:dyDescent="0.25">
      <c r="A129" s="140" t="s">
        <v>715</v>
      </c>
      <c r="B129" s="140" t="s">
        <v>622</v>
      </c>
      <c r="C129" s="149" t="s">
        <v>911</v>
      </c>
      <c r="D129" s="156"/>
      <c r="E129" s="144"/>
      <c r="F129" s="156"/>
      <c r="G129" s="144"/>
      <c r="H129" s="156"/>
      <c r="I129" s="144"/>
      <c r="J129" s="156">
        <v>43739</v>
      </c>
      <c r="K129" s="144" t="s">
        <v>712</v>
      </c>
      <c r="L129" s="150"/>
      <c r="M129" s="144"/>
      <c r="N129" s="156"/>
      <c r="O129" s="144"/>
      <c r="P129" s="156"/>
      <c r="Q129" s="153"/>
      <c r="R129" s="168"/>
      <c r="S129" s="144"/>
      <c r="T129" s="156"/>
      <c r="U129" s="144"/>
      <c r="V129" s="146" t="s">
        <v>1086</v>
      </c>
      <c r="W129" s="147"/>
    </row>
    <row r="130" spans="1:23" x14ac:dyDescent="0.25">
      <c r="A130" s="140" t="s">
        <v>715</v>
      </c>
      <c r="B130" s="140" t="s">
        <v>622</v>
      </c>
      <c r="C130" s="149" t="s">
        <v>920</v>
      </c>
      <c r="D130" s="156"/>
      <c r="E130" s="144"/>
      <c r="F130" s="156"/>
      <c r="G130" s="144"/>
      <c r="H130" s="156"/>
      <c r="I130" s="144"/>
      <c r="J130" s="156">
        <v>43770</v>
      </c>
      <c r="K130" s="144" t="s">
        <v>712</v>
      </c>
      <c r="L130" s="174"/>
      <c r="M130" s="144"/>
      <c r="N130" s="156"/>
      <c r="O130" s="144"/>
      <c r="P130" s="156"/>
      <c r="Q130" s="153"/>
      <c r="R130" s="168"/>
      <c r="S130" s="144"/>
      <c r="T130" s="156"/>
      <c r="U130" s="144"/>
      <c r="V130" s="146" t="s">
        <v>1086</v>
      </c>
      <c r="W130" s="147"/>
    </row>
    <row r="131" spans="1:23" ht="15" customHeight="1" x14ac:dyDescent="0.25">
      <c r="A131" s="140" t="s">
        <v>715</v>
      </c>
      <c r="B131" s="140" t="s">
        <v>622</v>
      </c>
      <c r="C131" s="149" t="s">
        <v>911</v>
      </c>
      <c r="D131" s="156"/>
      <c r="E131" s="144"/>
      <c r="F131" s="156"/>
      <c r="G131" s="144"/>
      <c r="H131" s="156"/>
      <c r="I131" s="144"/>
      <c r="J131" s="156"/>
      <c r="K131" s="182"/>
      <c r="L131" s="174"/>
      <c r="M131" s="144"/>
      <c r="N131" s="156"/>
      <c r="O131" s="144"/>
      <c r="P131" s="156"/>
      <c r="Q131" s="153" t="s">
        <v>1084</v>
      </c>
      <c r="R131" s="168"/>
      <c r="S131" s="144"/>
      <c r="T131" s="156"/>
      <c r="U131" s="144"/>
      <c r="V131" s="178" t="s">
        <v>1087</v>
      </c>
      <c r="W131" s="147"/>
    </row>
    <row r="132" spans="1:23" x14ac:dyDescent="0.25">
      <c r="A132" s="140" t="s">
        <v>1088</v>
      </c>
      <c r="B132" s="140" t="s">
        <v>1089</v>
      </c>
      <c r="C132" s="149" t="s">
        <v>911</v>
      </c>
      <c r="D132" s="156">
        <v>44166</v>
      </c>
      <c r="E132" s="157" t="s">
        <v>1090</v>
      </c>
      <c r="F132" s="158"/>
      <c r="G132" s="144"/>
      <c r="H132" s="156"/>
      <c r="I132" s="144"/>
      <c r="J132" s="156"/>
      <c r="K132" s="154"/>
      <c r="L132" s="142"/>
      <c r="M132" s="144"/>
      <c r="N132" s="156"/>
      <c r="O132" s="144"/>
      <c r="P132" s="156"/>
      <c r="Q132" s="144"/>
      <c r="R132" s="156"/>
      <c r="S132" s="144"/>
      <c r="T132" s="156"/>
      <c r="U132" s="144"/>
      <c r="V132" s="146" t="s">
        <v>1091</v>
      </c>
      <c r="W132" s="147"/>
    </row>
    <row r="133" spans="1:23" ht="15" customHeight="1" x14ac:dyDescent="0.25">
      <c r="A133" s="140" t="s">
        <v>1088</v>
      </c>
      <c r="B133" s="140" t="s">
        <v>1089</v>
      </c>
      <c r="C133" s="149" t="s">
        <v>911</v>
      </c>
      <c r="D133" s="156"/>
      <c r="E133" s="157"/>
      <c r="F133" s="158"/>
      <c r="G133" s="144"/>
      <c r="H133" s="156"/>
      <c r="I133" s="144"/>
      <c r="J133" s="156">
        <v>44166</v>
      </c>
      <c r="K133" s="154" t="s">
        <v>1092</v>
      </c>
      <c r="L133" s="142"/>
      <c r="M133" s="144"/>
      <c r="N133" s="156"/>
      <c r="O133" s="144"/>
      <c r="P133" s="156"/>
      <c r="Q133" s="144"/>
      <c r="R133" s="156"/>
      <c r="S133" s="144"/>
      <c r="T133" s="156"/>
      <c r="U133" s="144"/>
      <c r="V133" s="146" t="s">
        <v>1091</v>
      </c>
      <c r="W133" s="147"/>
    </row>
    <row r="134" spans="1:23" x14ac:dyDescent="0.25">
      <c r="A134" s="140" t="s">
        <v>1088</v>
      </c>
      <c r="B134" s="140" t="s">
        <v>1093</v>
      </c>
      <c r="C134" s="149" t="s">
        <v>911</v>
      </c>
      <c r="D134" s="156">
        <v>44166</v>
      </c>
      <c r="E134" s="157" t="s">
        <v>985</v>
      </c>
      <c r="F134" s="158"/>
      <c r="G134" s="144"/>
      <c r="H134" s="156"/>
      <c r="I134" s="144"/>
      <c r="J134" s="156"/>
      <c r="K134" s="154"/>
      <c r="L134" s="142"/>
      <c r="M134" s="144"/>
      <c r="N134" s="156"/>
      <c r="O134" s="144"/>
      <c r="P134" s="156"/>
      <c r="Q134" s="144"/>
      <c r="R134" s="156"/>
      <c r="S134" s="144"/>
      <c r="T134" s="156"/>
      <c r="U134" s="144"/>
      <c r="V134" s="146" t="s">
        <v>1094</v>
      </c>
      <c r="W134" s="147"/>
    </row>
    <row r="135" spans="1:23" ht="15" customHeight="1" x14ac:dyDescent="0.25">
      <c r="A135" s="140" t="s">
        <v>1088</v>
      </c>
      <c r="B135" s="140" t="s">
        <v>1093</v>
      </c>
      <c r="C135" s="149" t="s">
        <v>911</v>
      </c>
      <c r="D135" s="156"/>
      <c r="E135" s="157"/>
      <c r="F135" s="158"/>
      <c r="G135" s="144"/>
      <c r="H135" s="156"/>
      <c r="I135" s="144"/>
      <c r="J135" s="156">
        <v>44166</v>
      </c>
      <c r="K135" s="154" t="s">
        <v>1092</v>
      </c>
      <c r="L135" s="142"/>
      <c r="M135" s="144"/>
      <c r="N135" s="156"/>
      <c r="O135" s="144"/>
      <c r="P135" s="156"/>
      <c r="Q135" s="144"/>
      <c r="R135" s="156"/>
      <c r="S135" s="144"/>
      <c r="T135" s="156"/>
      <c r="U135" s="144"/>
      <c r="V135" s="146" t="s">
        <v>1094</v>
      </c>
      <c r="W135" s="147"/>
    </row>
    <row r="136" spans="1:23" x14ac:dyDescent="0.25">
      <c r="A136" s="140" t="s">
        <v>1088</v>
      </c>
      <c r="B136" s="140" t="s">
        <v>668</v>
      </c>
      <c r="C136" s="149" t="s">
        <v>911</v>
      </c>
      <c r="D136" s="156">
        <v>44166</v>
      </c>
      <c r="E136" s="157" t="s">
        <v>1090</v>
      </c>
      <c r="F136" s="158"/>
      <c r="G136" s="144"/>
      <c r="H136" s="156"/>
      <c r="I136" s="144"/>
      <c r="J136" s="156"/>
      <c r="K136" s="152"/>
      <c r="L136" s="142"/>
      <c r="M136" s="144"/>
      <c r="N136" s="156"/>
      <c r="O136" s="144"/>
      <c r="P136" s="156"/>
      <c r="Q136" s="144"/>
      <c r="R136" s="156"/>
      <c r="S136" s="144"/>
      <c r="T136" s="156"/>
      <c r="U136" s="144"/>
      <c r="V136" s="146" t="s">
        <v>1095</v>
      </c>
      <c r="W136" s="147"/>
    </row>
    <row r="137" spans="1:23" x14ac:dyDescent="0.25">
      <c r="A137" s="140" t="s">
        <v>1088</v>
      </c>
      <c r="B137" s="140" t="s">
        <v>668</v>
      </c>
      <c r="C137" s="149" t="s">
        <v>911</v>
      </c>
      <c r="D137" s="156"/>
      <c r="E137" s="157"/>
      <c r="F137" s="158"/>
      <c r="G137" s="144"/>
      <c r="H137" s="156"/>
      <c r="I137" s="144"/>
      <c r="J137" s="156">
        <v>44166</v>
      </c>
      <c r="K137" s="154" t="s">
        <v>625</v>
      </c>
      <c r="L137" s="142"/>
      <c r="M137" s="144"/>
      <c r="N137" s="156"/>
      <c r="O137" s="144"/>
      <c r="P137" s="156"/>
      <c r="Q137" s="144"/>
      <c r="R137" s="156"/>
      <c r="S137" s="144"/>
      <c r="T137" s="156"/>
      <c r="U137" s="144"/>
      <c r="V137" s="146" t="s">
        <v>1095</v>
      </c>
      <c r="W137" s="147"/>
    </row>
    <row r="138" spans="1:23" x14ac:dyDescent="0.25">
      <c r="A138" s="140" t="s">
        <v>1088</v>
      </c>
      <c r="B138" s="140" t="s">
        <v>1096</v>
      </c>
      <c r="C138" s="149" t="s">
        <v>911</v>
      </c>
      <c r="D138" s="156">
        <v>44136</v>
      </c>
      <c r="E138" s="157" t="s">
        <v>1090</v>
      </c>
      <c r="F138" s="158"/>
      <c r="G138" s="144"/>
      <c r="H138" s="156"/>
      <c r="I138" s="144"/>
      <c r="J138" s="156"/>
      <c r="K138" s="154"/>
      <c r="L138" s="142"/>
      <c r="M138" s="144"/>
      <c r="N138" s="156"/>
      <c r="O138" s="144"/>
      <c r="P138" s="156"/>
      <c r="Q138" s="144"/>
      <c r="R138" s="156"/>
      <c r="S138" s="144"/>
      <c r="T138" s="156"/>
      <c r="U138" s="144"/>
      <c r="V138" s="146" t="s">
        <v>1097</v>
      </c>
      <c r="W138" s="147"/>
    </row>
    <row r="139" spans="1:23" x14ac:dyDescent="0.25">
      <c r="A139" s="140" t="s">
        <v>1088</v>
      </c>
      <c r="B139" s="140" t="s">
        <v>1096</v>
      </c>
      <c r="C139" s="149" t="s">
        <v>911</v>
      </c>
      <c r="D139" s="156"/>
      <c r="E139" s="157"/>
      <c r="F139" s="158"/>
      <c r="G139" s="144"/>
      <c r="H139" s="156"/>
      <c r="I139" s="144"/>
      <c r="J139" s="156">
        <v>44136</v>
      </c>
      <c r="K139" s="154" t="s">
        <v>961</v>
      </c>
      <c r="L139" s="142"/>
      <c r="M139" s="144"/>
      <c r="N139" s="156"/>
      <c r="O139" s="144"/>
      <c r="P139" s="156"/>
      <c r="Q139" s="144"/>
      <c r="R139" s="156"/>
      <c r="S139" s="144"/>
      <c r="T139" s="156"/>
      <c r="U139" s="144"/>
      <c r="V139" s="146" t="s">
        <v>1097</v>
      </c>
      <c r="W139" s="147"/>
    </row>
    <row r="140" spans="1:23" ht="15" customHeight="1" x14ac:dyDescent="0.2">
      <c r="A140" s="140" t="s">
        <v>710</v>
      </c>
      <c r="B140" s="140" t="s">
        <v>627</v>
      </c>
      <c r="C140" s="149" t="s">
        <v>911</v>
      </c>
      <c r="D140" s="156"/>
      <c r="E140" s="144"/>
      <c r="F140" s="156"/>
      <c r="G140" s="144"/>
      <c r="H140" s="156"/>
      <c r="I140" s="144"/>
      <c r="J140" s="156">
        <v>44105</v>
      </c>
      <c r="K140" s="144" t="s">
        <v>1098</v>
      </c>
      <c r="L140" s="150"/>
      <c r="M140" s="144"/>
      <c r="N140" s="156"/>
      <c r="O140" s="144"/>
      <c r="P140" s="156"/>
      <c r="Q140" s="144"/>
      <c r="R140" s="156"/>
      <c r="S140" s="152"/>
      <c r="T140" s="158"/>
      <c r="U140" s="148"/>
      <c r="V140" s="167" t="s">
        <v>1099</v>
      </c>
      <c r="W140" s="147"/>
    </row>
    <row r="141" spans="1:23" x14ac:dyDescent="0.2">
      <c r="A141" s="140" t="s">
        <v>710</v>
      </c>
      <c r="B141" s="140" t="s">
        <v>1100</v>
      </c>
      <c r="C141" s="149" t="s">
        <v>920</v>
      </c>
      <c r="D141" s="156"/>
      <c r="E141" s="144"/>
      <c r="F141" s="156"/>
      <c r="G141" s="144"/>
      <c r="H141" s="156"/>
      <c r="I141" s="144"/>
      <c r="J141" s="156">
        <v>44317</v>
      </c>
      <c r="K141" s="183" t="s">
        <v>1092</v>
      </c>
      <c r="L141" s="174"/>
      <c r="M141" s="144"/>
      <c r="N141" s="156"/>
      <c r="O141" s="144"/>
      <c r="P141" s="156"/>
      <c r="Q141" s="144"/>
      <c r="R141" s="156"/>
      <c r="S141" s="154"/>
      <c r="T141" s="155"/>
      <c r="U141" s="148"/>
      <c r="V141" s="167" t="s">
        <v>1099</v>
      </c>
      <c r="W141" s="147"/>
    </row>
    <row r="142" spans="1:23" x14ac:dyDescent="0.25">
      <c r="A142" s="140" t="s">
        <v>710</v>
      </c>
      <c r="B142" s="140" t="s">
        <v>627</v>
      </c>
      <c r="C142" s="149" t="s">
        <v>911</v>
      </c>
      <c r="D142" s="156"/>
      <c r="E142" s="144"/>
      <c r="F142" s="156"/>
      <c r="G142" s="144"/>
      <c r="H142" s="156"/>
      <c r="I142" s="144"/>
      <c r="J142" s="156"/>
      <c r="K142" s="182"/>
      <c r="L142" s="174"/>
      <c r="M142" s="144"/>
      <c r="N142" s="156"/>
      <c r="O142" s="144"/>
      <c r="P142" s="156"/>
      <c r="Q142" s="144"/>
      <c r="R142" s="156">
        <v>44440</v>
      </c>
      <c r="S142" s="157" t="s">
        <v>1047</v>
      </c>
      <c r="T142" s="176"/>
      <c r="U142" s="175"/>
      <c r="V142" s="146" t="s">
        <v>1101</v>
      </c>
      <c r="W142" s="147"/>
    </row>
    <row r="143" spans="1:23" x14ac:dyDescent="0.25">
      <c r="A143" s="140" t="s">
        <v>710</v>
      </c>
      <c r="B143" s="140" t="s">
        <v>709</v>
      </c>
      <c r="C143" s="149" t="s">
        <v>911</v>
      </c>
      <c r="D143" s="156">
        <v>43983</v>
      </c>
      <c r="E143" s="157" t="s">
        <v>997</v>
      </c>
      <c r="F143" s="158"/>
      <c r="G143" s="144"/>
      <c r="H143" s="156"/>
      <c r="I143" s="144"/>
      <c r="J143" s="156"/>
      <c r="K143" s="154"/>
      <c r="L143" s="142"/>
      <c r="M143" s="144"/>
      <c r="N143" s="156"/>
      <c r="O143" s="144"/>
      <c r="P143" s="156"/>
      <c r="Q143" s="144"/>
      <c r="R143" s="156"/>
      <c r="S143" s="144"/>
      <c r="T143" s="156"/>
      <c r="U143" s="144"/>
      <c r="V143" s="146" t="s">
        <v>1102</v>
      </c>
      <c r="W143" s="147"/>
    </row>
    <row r="144" spans="1:23" x14ac:dyDescent="0.25">
      <c r="A144" s="140" t="s">
        <v>710</v>
      </c>
      <c r="B144" s="140" t="s">
        <v>709</v>
      </c>
      <c r="C144" s="149" t="s">
        <v>911</v>
      </c>
      <c r="D144" s="156"/>
      <c r="E144" s="157"/>
      <c r="F144" s="158"/>
      <c r="G144" s="144"/>
      <c r="H144" s="156"/>
      <c r="I144" s="144"/>
      <c r="J144" s="156">
        <v>43709</v>
      </c>
      <c r="K144" s="154" t="s">
        <v>1103</v>
      </c>
      <c r="L144" s="142"/>
      <c r="M144" s="144"/>
      <c r="N144" s="156"/>
      <c r="O144" s="144"/>
      <c r="P144" s="156"/>
      <c r="Q144" s="144"/>
      <c r="R144" s="156"/>
      <c r="S144" s="144"/>
      <c r="T144" s="156"/>
      <c r="U144" s="144"/>
      <c r="V144" s="146" t="s">
        <v>1104</v>
      </c>
      <c r="W144" s="147"/>
    </row>
    <row r="145" spans="1:23" x14ac:dyDescent="0.25">
      <c r="A145" s="140" t="s">
        <v>710</v>
      </c>
      <c r="B145" s="140" t="s">
        <v>600</v>
      </c>
      <c r="C145" s="149" t="s">
        <v>911</v>
      </c>
      <c r="D145" s="156">
        <v>44013</v>
      </c>
      <c r="E145" s="157" t="s">
        <v>1105</v>
      </c>
      <c r="F145" s="158"/>
      <c r="G145" s="144"/>
      <c r="H145" s="156"/>
      <c r="I145" s="144"/>
      <c r="J145" s="156"/>
      <c r="K145" s="144"/>
      <c r="L145" s="150"/>
      <c r="M145" s="144"/>
      <c r="N145" s="156"/>
      <c r="O145" s="144"/>
      <c r="P145" s="156"/>
      <c r="Q145" s="144"/>
      <c r="R145" s="156"/>
      <c r="S145" s="144"/>
      <c r="T145" s="156"/>
      <c r="U145" s="144"/>
      <c r="V145" s="146" t="s">
        <v>1106</v>
      </c>
      <c r="W145" s="147"/>
    </row>
    <row r="146" spans="1:23" x14ac:dyDescent="0.25">
      <c r="A146" s="140" t="s">
        <v>710</v>
      </c>
      <c r="B146" s="140" t="s">
        <v>600</v>
      </c>
      <c r="C146" s="149" t="s">
        <v>911</v>
      </c>
      <c r="D146" s="156"/>
      <c r="E146" s="157"/>
      <c r="F146" s="158"/>
      <c r="G146" s="144"/>
      <c r="H146" s="156"/>
      <c r="I146" s="144"/>
      <c r="J146" s="156">
        <v>43647</v>
      </c>
      <c r="K146" s="183" t="s">
        <v>1103</v>
      </c>
      <c r="L146" s="174"/>
      <c r="M146" s="144"/>
      <c r="N146" s="156"/>
      <c r="O146" s="144"/>
      <c r="P146" s="156"/>
      <c r="Q146" s="144"/>
      <c r="R146" s="156"/>
      <c r="S146" s="144"/>
      <c r="T146" s="156"/>
      <c r="U146" s="144"/>
      <c r="V146" s="146" t="s">
        <v>1106</v>
      </c>
      <c r="W146" s="147"/>
    </row>
    <row r="147" spans="1:23" x14ac:dyDescent="0.25">
      <c r="A147" s="140" t="s">
        <v>431</v>
      </c>
      <c r="B147" s="140" t="s">
        <v>600</v>
      </c>
      <c r="C147" s="149" t="s">
        <v>920</v>
      </c>
      <c r="D147" s="156"/>
      <c r="E147" s="157"/>
      <c r="F147" s="158"/>
      <c r="G147" s="144"/>
      <c r="H147" s="156"/>
      <c r="I147" s="144"/>
      <c r="J147" s="156">
        <v>44287</v>
      </c>
      <c r="K147" s="183" t="s">
        <v>1103</v>
      </c>
      <c r="L147" s="174"/>
      <c r="M147" s="144"/>
      <c r="N147" s="156"/>
      <c r="O147" s="144"/>
      <c r="P147" s="156"/>
      <c r="Q147" s="144"/>
      <c r="R147" s="156"/>
      <c r="S147" s="144"/>
      <c r="T147" s="156"/>
      <c r="U147" s="144"/>
      <c r="V147" s="146" t="s">
        <v>1107</v>
      </c>
      <c r="W147" s="147"/>
    </row>
    <row r="148" spans="1:23" x14ac:dyDescent="0.25">
      <c r="A148" s="140" t="s">
        <v>431</v>
      </c>
      <c r="B148" s="140" t="s">
        <v>600</v>
      </c>
      <c r="C148" s="149" t="s">
        <v>911</v>
      </c>
      <c r="D148" s="156">
        <v>43922</v>
      </c>
      <c r="E148" s="154" t="s">
        <v>1108</v>
      </c>
      <c r="F148" s="158"/>
      <c r="G148" s="144"/>
      <c r="H148" s="156"/>
      <c r="I148" s="144"/>
      <c r="J148" s="156"/>
      <c r="K148" s="184"/>
      <c r="L148" s="174"/>
      <c r="M148" s="144"/>
      <c r="N148" s="156"/>
      <c r="O148" s="144"/>
      <c r="P148" s="156"/>
      <c r="Q148" s="144"/>
      <c r="R148" s="156"/>
      <c r="S148" s="144"/>
      <c r="T148" s="156"/>
      <c r="U148" s="144"/>
      <c r="V148" s="146"/>
      <c r="W148" s="147"/>
    </row>
    <row r="149" spans="1:23" x14ac:dyDescent="0.25">
      <c r="A149" s="140" t="s">
        <v>1109</v>
      </c>
      <c r="B149" s="140" t="s">
        <v>1110</v>
      </c>
      <c r="C149" s="149" t="s">
        <v>911</v>
      </c>
      <c r="D149" s="156"/>
      <c r="E149" s="144"/>
      <c r="F149" s="156"/>
      <c r="G149" s="144"/>
      <c r="H149" s="156"/>
      <c r="I149" s="144"/>
      <c r="J149" s="156">
        <v>44166</v>
      </c>
      <c r="K149" s="154" t="s">
        <v>1111</v>
      </c>
      <c r="L149" s="142"/>
      <c r="M149" s="144"/>
      <c r="N149" s="156"/>
      <c r="O149" s="144"/>
      <c r="P149" s="156"/>
      <c r="Q149" s="144"/>
      <c r="R149" s="156"/>
      <c r="S149" s="144"/>
      <c r="T149" s="156"/>
      <c r="U149" s="144"/>
      <c r="V149" s="146" t="s">
        <v>1112</v>
      </c>
      <c r="W149" s="147"/>
    </row>
    <row r="150" spans="1:23" x14ac:dyDescent="0.25">
      <c r="A150" s="140" t="s">
        <v>1109</v>
      </c>
      <c r="B150" s="140" t="s">
        <v>600</v>
      </c>
      <c r="C150" s="149" t="s">
        <v>911</v>
      </c>
      <c r="D150" s="156"/>
      <c r="E150" s="144"/>
      <c r="F150" s="156"/>
      <c r="G150" s="144"/>
      <c r="H150" s="156"/>
      <c r="I150" s="144"/>
      <c r="J150" s="156">
        <v>44197</v>
      </c>
      <c r="K150" s="154" t="s">
        <v>1098</v>
      </c>
      <c r="L150" s="142"/>
      <c r="M150" s="144"/>
      <c r="N150" s="156"/>
      <c r="O150" s="144"/>
      <c r="P150" s="156"/>
      <c r="Q150" s="144"/>
      <c r="R150" s="156"/>
      <c r="S150" s="144"/>
      <c r="T150" s="156"/>
      <c r="U150" s="144"/>
      <c r="V150" s="146" t="s">
        <v>1113</v>
      </c>
      <c r="W150" s="147"/>
    </row>
    <row r="151" spans="1:23" x14ac:dyDescent="0.25">
      <c r="A151" s="140" t="s">
        <v>1109</v>
      </c>
      <c r="B151" s="140" t="s">
        <v>1114</v>
      </c>
      <c r="C151" s="149" t="s">
        <v>911</v>
      </c>
      <c r="D151" s="156">
        <v>44166</v>
      </c>
      <c r="E151" s="157" t="s">
        <v>997</v>
      </c>
      <c r="F151" s="158"/>
      <c r="G151" s="144"/>
      <c r="H151" s="156"/>
      <c r="I151" s="144"/>
      <c r="J151" s="156"/>
      <c r="K151" s="152"/>
      <c r="L151" s="142"/>
      <c r="M151" s="144"/>
      <c r="N151" s="156"/>
      <c r="O151" s="144"/>
      <c r="P151" s="156"/>
      <c r="Q151" s="144"/>
      <c r="R151" s="156"/>
      <c r="S151" s="144"/>
      <c r="T151" s="156"/>
      <c r="U151" s="144"/>
      <c r="V151" s="146" t="s">
        <v>1115</v>
      </c>
      <c r="W151" s="147"/>
    </row>
    <row r="152" spans="1:23" x14ac:dyDescent="0.25">
      <c r="A152" s="140" t="s">
        <v>1109</v>
      </c>
      <c r="B152" s="140" t="s">
        <v>1114</v>
      </c>
      <c r="C152" s="149" t="s">
        <v>911</v>
      </c>
      <c r="D152" s="156"/>
      <c r="E152" s="157"/>
      <c r="F152" s="158"/>
      <c r="G152" s="144"/>
      <c r="H152" s="156"/>
      <c r="I152" s="144"/>
      <c r="J152" s="156">
        <v>44166</v>
      </c>
      <c r="K152" s="154" t="s">
        <v>599</v>
      </c>
      <c r="L152" s="142"/>
      <c r="M152" s="144"/>
      <c r="N152" s="156"/>
      <c r="O152" s="144"/>
      <c r="P152" s="156"/>
      <c r="Q152" s="144"/>
      <c r="R152" s="156"/>
      <c r="S152" s="144"/>
      <c r="T152" s="156"/>
      <c r="U152" s="144"/>
      <c r="V152" s="146" t="s">
        <v>1115</v>
      </c>
      <c r="W152" s="147"/>
    </row>
    <row r="153" spans="1:23" ht="15" customHeight="1" x14ac:dyDescent="0.2">
      <c r="A153" s="140" t="s">
        <v>1116</v>
      </c>
      <c r="B153" s="185">
        <v>3</v>
      </c>
      <c r="C153" s="149" t="s">
        <v>911</v>
      </c>
      <c r="D153" s="156"/>
      <c r="E153" s="144"/>
      <c r="F153" s="156"/>
      <c r="G153" s="144"/>
      <c r="H153" s="156"/>
      <c r="I153" s="144"/>
      <c r="J153" s="156">
        <v>43922</v>
      </c>
      <c r="K153" s="154" t="s">
        <v>1098</v>
      </c>
      <c r="L153" s="142"/>
      <c r="M153" s="144"/>
      <c r="N153" s="156"/>
      <c r="O153" s="144"/>
      <c r="P153" s="156"/>
      <c r="Q153" s="144"/>
      <c r="R153" s="152"/>
      <c r="S153" s="152"/>
      <c r="T153" s="158"/>
      <c r="U153" s="148"/>
      <c r="V153" s="146" t="s">
        <v>1117</v>
      </c>
      <c r="W153" s="147"/>
    </row>
    <row r="154" spans="1:23" ht="22.5" x14ac:dyDescent="0.2">
      <c r="A154" s="140" t="s">
        <v>1116</v>
      </c>
      <c r="B154" s="185">
        <v>3</v>
      </c>
      <c r="C154" s="149" t="s">
        <v>911</v>
      </c>
      <c r="D154" s="156"/>
      <c r="E154" s="144"/>
      <c r="F154" s="156"/>
      <c r="G154" s="144"/>
      <c r="H154" s="156"/>
      <c r="I154" s="144"/>
      <c r="J154" s="156"/>
      <c r="K154" s="154"/>
      <c r="L154" s="142"/>
      <c r="M154" s="144"/>
      <c r="N154" s="156"/>
      <c r="O154" s="144"/>
      <c r="P154" s="156"/>
      <c r="Q154" s="144"/>
      <c r="R154" s="156">
        <v>43922</v>
      </c>
      <c r="S154" s="157" t="s">
        <v>1118</v>
      </c>
      <c r="T154" s="155"/>
      <c r="U154" s="148"/>
      <c r="V154" s="186" t="s">
        <v>1119</v>
      </c>
      <c r="W154" s="147"/>
    </row>
    <row r="155" spans="1:23" x14ac:dyDescent="0.25">
      <c r="A155" s="140" t="s">
        <v>1116</v>
      </c>
      <c r="B155" s="140" t="s">
        <v>726</v>
      </c>
      <c r="C155" s="149" t="s">
        <v>911</v>
      </c>
      <c r="D155" s="159"/>
      <c r="E155" s="144"/>
      <c r="F155" s="156"/>
      <c r="G155" s="144"/>
      <c r="H155" s="156"/>
      <c r="I155" s="144"/>
      <c r="J155" s="156">
        <v>43922</v>
      </c>
      <c r="K155" s="154" t="s">
        <v>633</v>
      </c>
      <c r="L155" s="142"/>
      <c r="M155" s="153"/>
      <c r="N155" s="168"/>
      <c r="O155" s="153"/>
      <c r="P155" s="168"/>
      <c r="Q155" s="144"/>
      <c r="R155" s="156"/>
      <c r="S155" s="144"/>
      <c r="T155" s="156"/>
      <c r="U155" s="144"/>
      <c r="V155" s="146" t="s">
        <v>1120</v>
      </c>
      <c r="W155" s="147"/>
    </row>
    <row r="156" spans="1:23" ht="27.75" customHeight="1" x14ac:dyDescent="0.25">
      <c r="A156" s="140" t="s">
        <v>1116</v>
      </c>
      <c r="B156" s="140" t="s">
        <v>726</v>
      </c>
      <c r="C156" s="149" t="s">
        <v>911</v>
      </c>
      <c r="D156" s="159"/>
      <c r="E156" s="144"/>
      <c r="F156" s="156"/>
      <c r="G156" s="144"/>
      <c r="H156" s="156"/>
      <c r="I156" s="144"/>
      <c r="J156" s="156"/>
      <c r="K156" s="154"/>
      <c r="L156" s="142"/>
      <c r="M156" s="153" t="s">
        <v>1121</v>
      </c>
      <c r="N156" s="168"/>
      <c r="O156" s="153"/>
      <c r="P156" s="168"/>
      <c r="Q156" s="144"/>
      <c r="R156" s="156"/>
      <c r="S156" s="144"/>
      <c r="T156" s="156"/>
      <c r="U156" s="144"/>
      <c r="V156" s="146" t="s">
        <v>1120</v>
      </c>
      <c r="W156" s="147"/>
    </row>
    <row r="157" spans="1:23" ht="24" customHeight="1" x14ac:dyDescent="0.25">
      <c r="A157" s="140" t="s">
        <v>1116</v>
      </c>
      <c r="B157" s="140" t="s">
        <v>726</v>
      </c>
      <c r="C157" s="149" t="s">
        <v>911</v>
      </c>
      <c r="D157" s="159"/>
      <c r="E157" s="144"/>
      <c r="F157" s="156"/>
      <c r="G157" s="144"/>
      <c r="H157" s="156"/>
      <c r="I157" s="144"/>
      <c r="J157" s="156"/>
      <c r="K157" s="154"/>
      <c r="L157" s="142"/>
      <c r="M157" s="153"/>
      <c r="N157" s="168"/>
      <c r="O157" s="153" t="s">
        <v>969</v>
      </c>
      <c r="P157" s="168"/>
      <c r="Q157" s="144"/>
      <c r="R157" s="156"/>
      <c r="S157" s="144"/>
      <c r="T157" s="156"/>
      <c r="U157" s="144"/>
      <c r="V157" s="186" t="s">
        <v>1122</v>
      </c>
      <c r="W157" s="147"/>
    </row>
    <row r="158" spans="1:23" x14ac:dyDescent="0.25">
      <c r="A158" s="140" t="s">
        <v>1116</v>
      </c>
      <c r="B158" s="140" t="s">
        <v>1123</v>
      </c>
      <c r="C158" s="149" t="s">
        <v>911</v>
      </c>
      <c r="D158" s="159"/>
      <c r="E158" s="144"/>
      <c r="F158" s="156"/>
      <c r="G158" s="144"/>
      <c r="H158" s="156"/>
      <c r="I158" s="144"/>
      <c r="J158" s="156">
        <v>43922</v>
      </c>
      <c r="K158" s="154" t="s">
        <v>633</v>
      </c>
      <c r="L158" s="142"/>
      <c r="M158" s="153"/>
      <c r="N158" s="168"/>
      <c r="O158" s="152"/>
      <c r="P158" s="168"/>
      <c r="Q158" s="144"/>
      <c r="R158" s="156"/>
      <c r="S158" s="144"/>
      <c r="T158" s="156"/>
      <c r="U158" s="144"/>
      <c r="V158" s="146" t="s">
        <v>1120</v>
      </c>
      <c r="W158" s="147"/>
    </row>
    <row r="159" spans="1:23" ht="15" customHeight="1" x14ac:dyDescent="0.25">
      <c r="A159" s="140" t="s">
        <v>1116</v>
      </c>
      <c r="B159" s="140" t="s">
        <v>1123</v>
      </c>
      <c r="C159" s="149" t="s">
        <v>911</v>
      </c>
      <c r="D159" s="159"/>
      <c r="E159" s="144"/>
      <c r="F159" s="156"/>
      <c r="G159" s="144"/>
      <c r="H159" s="156"/>
      <c r="I159" s="144"/>
      <c r="J159" s="156"/>
      <c r="K159" s="154"/>
      <c r="L159" s="142"/>
      <c r="M159" s="153" t="s">
        <v>1121</v>
      </c>
      <c r="N159" s="168"/>
      <c r="O159" s="153"/>
      <c r="P159" s="168"/>
      <c r="Q159" s="144"/>
      <c r="R159" s="156"/>
      <c r="S159" s="144"/>
      <c r="T159" s="156"/>
      <c r="U159" s="144"/>
      <c r="V159" s="146" t="s">
        <v>1120</v>
      </c>
      <c r="W159" s="147"/>
    </row>
    <row r="160" spans="1:23" ht="16.5" customHeight="1" x14ac:dyDescent="0.25">
      <c r="A160" s="140" t="s">
        <v>1116</v>
      </c>
      <c r="B160" s="140" t="s">
        <v>1123</v>
      </c>
      <c r="C160" s="149" t="s">
        <v>911</v>
      </c>
      <c r="D160" s="159"/>
      <c r="E160" s="144"/>
      <c r="F160" s="156"/>
      <c r="G160" s="144"/>
      <c r="H160" s="156"/>
      <c r="I160" s="144"/>
      <c r="J160" s="156"/>
      <c r="K160" s="154"/>
      <c r="L160" s="142"/>
      <c r="M160" s="153"/>
      <c r="N160" s="168"/>
      <c r="O160" s="153" t="s">
        <v>580</v>
      </c>
      <c r="P160" s="168"/>
      <c r="Q160" s="144"/>
      <c r="R160" s="156"/>
      <c r="S160" s="144"/>
      <c r="T160" s="156"/>
      <c r="U160" s="144"/>
      <c r="V160" s="186" t="s">
        <v>1124</v>
      </c>
      <c r="W160" s="147"/>
    </row>
    <row r="161" spans="1:23" x14ac:dyDescent="0.25">
      <c r="A161" s="140" t="s">
        <v>1116</v>
      </c>
      <c r="B161" s="140" t="s">
        <v>1125</v>
      </c>
      <c r="C161" s="187" t="s">
        <v>911</v>
      </c>
      <c r="D161" s="159">
        <v>43952</v>
      </c>
      <c r="E161" s="157" t="s">
        <v>935</v>
      </c>
      <c r="F161" s="158"/>
      <c r="G161" s="144"/>
      <c r="H161" s="156"/>
      <c r="I161" s="144"/>
      <c r="J161" s="156"/>
      <c r="K161" s="152"/>
      <c r="L161" s="142"/>
      <c r="M161" s="144"/>
      <c r="N161" s="156"/>
      <c r="O161" s="152"/>
      <c r="P161" s="168"/>
      <c r="Q161" s="144"/>
      <c r="R161" s="156"/>
      <c r="S161" s="144"/>
      <c r="T161" s="156"/>
      <c r="U161" s="144"/>
      <c r="V161" s="146" t="s">
        <v>1126</v>
      </c>
      <c r="W161" s="147"/>
    </row>
    <row r="162" spans="1:23" x14ac:dyDescent="0.25">
      <c r="A162" s="140" t="s">
        <v>1116</v>
      </c>
      <c r="B162" s="140" t="s">
        <v>1125</v>
      </c>
      <c r="C162" s="149" t="s">
        <v>911</v>
      </c>
      <c r="D162" s="159"/>
      <c r="E162" s="157"/>
      <c r="F162" s="158"/>
      <c r="G162" s="144"/>
      <c r="H162" s="156"/>
      <c r="I162" s="144"/>
      <c r="J162" s="156">
        <v>43922</v>
      </c>
      <c r="K162" s="154" t="s">
        <v>1098</v>
      </c>
      <c r="L162" s="142"/>
      <c r="M162" s="144"/>
      <c r="N162" s="156"/>
      <c r="O162" s="153"/>
      <c r="P162" s="168"/>
      <c r="Q162" s="144"/>
      <c r="R162" s="156"/>
      <c r="S162" s="144"/>
      <c r="T162" s="156"/>
      <c r="U162" s="144"/>
      <c r="V162" s="146" t="s">
        <v>1126</v>
      </c>
      <c r="W162" s="147"/>
    </row>
    <row r="163" spans="1:23" ht="22.5" x14ac:dyDescent="0.25">
      <c r="A163" s="140" t="s">
        <v>1116</v>
      </c>
      <c r="B163" s="140" t="s">
        <v>1125</v>
      </c>
      <c r="C163" s="149" t="s">
        <v>911</v>
      </c>
      <c r="D163" s="159"/>
      <c r="E163" s="157"/>
      <c r="F163" s="158"/>
      <c r="G163" s="144"/>
      <c r="H163" s="156"/>
      <c r="I163" s="144"/>
      <c r="J163" s="156"/>
      <c r="K163" s="154"/>
      <c r="L163" s="142"/>
      <c r="M163" s="144"/>
      <c r="N163" s="156"/>
      <c r="O163" s="153" t="s">
        <v>580</v>
      </c>
      <c r="P163" s="168"/>
      <c r="Q163" s="144"/>
      <c r="R163" s="156"/>
      <c r="S163" s="144"/>
      <c r="T163" s="156"/>
      <c r="U163" s="144"/>
      <c r="V163" s="186" t="s">
        <v>1127</v>
      </c>
      <c r="W163" s="147"/>
    </row>
    <row r="164" spans="1:23" x14ac:dyDescent="0.25">
      <c r="A164" s="140" t="s">
        <v>706</v>
      </c>
      <c r="B164" s="140" t="s">
        <v>709</v>
      </c>
      <c r="C164" s="149" t="s">
        <v>911</v>
      </c>
      <c r="D164" s="156">
        <v>44136</v>
      </c>
      <c r="E164" s="157" t="s">
        <v>935</v>
      </c>
      <c r="F164" s="158"/>
      <c r="G164" s="144"/>
      <c r="H164" s="156"/>
      <c r="I164" s="144"/>
      <c r="J164" s="156"/>
      <c r="K164" s="152"/>
      <c r="L164" s="142"/>
      <c r="M164" s="144"/>
      <c r="N164" s="156"/>
      <c r="O164" s="144"/>
      <c r="P164" s="156"/>
      <c r="Q164" s="144"/>
      <c r="R164" s="156"/>
      <c r="S164" s="144"/>
      <c r="T164" s="156"/>
      <c r="U164" s="144"/>
      <c r="V164" s="146" t="s">
        <v>1128</v>
      </c>
      <c r="W164" s="147"/>
    </row>
    <row r="165" spans="1:23" x14ac:dyDescent="0.25">
      <c r="A165" s="140" t="s">
        <v>706</v>
      </c>
      <c r="B165" s="140" t="s">
        <v>709</v>
      </c>
      <c r="C165" s="149" t="s">
        <v>911</v>
      </c>
      <c r="D165" s="156"/>
      <c r="E165" s="157"/>
      <c r="F165" s="158"/>
      <c r="G165" s="144"/>
      <c r="H165" s="156"/>
      <c r="I165" s="144"/>
      <c r="J165" s="156">
        <v>43922</v>
      </c>
      <c r="K165" s="154" t="s">
        <v>614</v>
      </c>
      <c r="L165" s="142"/>
      <c r="M165" s="144"/>
      <c r="N165" s="156"/>
      <c r="O165" s="144"/>
      <c r="P165" s="156"/>
      <c r="Q165" s="144"/>
      <c r="R165" s="156"/>
      <c r="S165" s="144"/>
      <c r="T165" s="156"/>
      <c r="U165" s="144"/>
      <c r="V165" s="146" t="s">
        <v>1128</v>
      </c>
      <c r="W165" s="147"/>
    </row>
    <row r="166" spans="1:23" x14ac:dyDescent="0.25">
      <c r="A166" s="140" t="s">
        <v>706</v>
      </c>
      <c r="B166" s="140" t="s">
        <v>994</v>
      </c>
      <c r="C166" s="149" t="s">
        <v>911</v>
      </c>
      <c r="D166" s="156"/>
      <c r="E166" s="144"/>
      <c r="F166" s="156"/>
      <c r="G166" s="144"/>
      <c r="H166" s="156"/>
      <c r="I166" s="144"/>
      <c r="J166" s="156">
        <v>44256</v>
      </c>
      <c r="K166" s="154" t="s">
        <v>1073</v>
      </c>
      <c r="L166" s="142"/>
      <c r="M166" s="144"/>
      <c r="N166" s="156"/>
      <c r="O166" s="144"/>
      <c r="P166" s="156"/>
      <c r="Q166" s="144"/>
      <c r="R166" s="156"/>
      <c r="S166" s="144"/>
      <c r="T166" s="156"/>
      <c r="U166" s="144"/>
      <c r="V166" s="167" t="s">
        <v>1129</v>
      </c>
      <c r="W166" s="147"/>
    </row>
    <row r="167" spans="1:23" x14ac:dyDescent="0.25">
      <c r="A167" s="140" t="s">
        <v>706</v>
      </c>
      <c r="B167" s="140" t="s">
        <v>600</v>
      </c>
      <c r="C167" s="149" t="s">
        <v>911</v>
      </c>
      <c r="D167" s="156"/>
      <c r="E167" s="144"/>
      <c r="F167" s="156"/>
      <c r="G167" s="144"/>
      <c r="H167" s="156"/>
      <c r="I167" s="144"/>
      <c r="J167" s="156">
        <v>43739</v>
      </c>
      <c r="K167" s="154" t="s">
        <v>736</v>
      </c>
      <c r="L167" s="142"/>
      <c r="M167" s="144"/>
      <c r="N167" s="156"/>
      <c r="O167" s="144"/>
      <c r="P167" s="156"/>
      <c r="Q167" s="144"/>
      <c r="R167" s="156"/>
      <c r="S167" s="144"/>
      <c r="T167" s="156"/>
      <c r="U167" s="144"/>
      <c r="V167" s="146" t="s">
        <v>1130</v>
      </c>
      <c r="W167" s="147"/>
    </row>
    <row r="168" spans="1:23" x14ac:dyDescent="0.25">
      <c r="A168" s="140" t="s">
        <v>1131</v>
      </c>
      <c r="B168" s="140" t="s">
        <v>1132</v>
      </c>
      <c r="C168" s="149" t="s">
        <v>911</v>
      </c>
      <c r="D168" s="156"/>
      <c r="E168" s="144"/>
      <c r="F168" s="156"/>
      <c r="G168" s="144"/>
      <c r="H168" s="156"/>
      <c r="I168" s="144"/>
      <c r="J168" s="156">
        <v>44013</v>
      </c>
      <c r="K168" s="154" t="s">
        <v>585</v>
      </c>
      <c r="L168" s="142"/>
      <c r="M168" s="144"/>
      <c r="N168" s="156"/>
      <c r="O168" s="144"/>
      <c r="P168" s="156"/>
      <c r="Q168" s="144"/>
      <c r="R168" s="156"/>
      <c r="S168" s="144"/>
      <c r="T168" s="156"/>
      <c r="U168" s="144"/>
      <c r="V168" s="146" t="s">
        <v>1133</v>
      </c>
      <c r="W168" s="147"/>
    </row>
    <row r="169" spans="1:23" x14ac:dyDescent="0.25">
      <c r="A169" s="140" t="s">
        <v>1134</v>
      </c>
      <c r="B169" s="140" t="s">
        <v>1135</v>
      </c>
      <c r="C169" s="149" t="s">
        <v>911</v>
      </c>
      <c r="D169" s="156"/>
      <c r="E169" s="144"/>
      <c r="F169" s="156"/>
      <c r="G169" s="144"/>
      <c r="H169" s="156"/>
      <c r="I169" s="144"/>
      <c r="J169" s="156">
        <v>44348</v>
      </c>
      <c r="K169" s="162" t="s">
        <v>949</v>
      </c>
      <c r="L169" s="163"/>
      <c r="M169" s="144"/>
      <c r="N169" s="156"/>
      <c r="O169" s="144"/>
      <c r="P169" s="156"/>
      <c r="Q169" s="144"/>
      <c r="R169" s="156"/>
      <c r="S169" s="144"/>
      <c r="T169" s="156"/>
      <c r="U169" s="144"/>
      <c r="V169" s="167" t="s">
        <v>1136</v>
      </c>
      <c r="W169" s="147"/>
    </row>
    <row r="170" spans="1:23" x14ac:dyDescent="0.25">
      <c r="A170" s="140" t="s">
        <v>1134</v>
      </c>
      <c r="B170" s="140" t="s">
        <v>1137</v>
      </c>
      <c r="C170" s="149" t="s">
        <v>911</v>
      </c>
      <c r="D170" s="156"/>
      <c r="E170" s="144"/>
      <c r="F170" s="156"/>
      <c r="G170" s="144"/>
      <c r="H170" s="156"/>
      <c r="I170" s="144"/>
      <c r="J170" s="156">
        <v>44348</v>
      </c>
      <c r="K170" s="162" t="s">
        <v>949</v>
      </c>
      <c r="L170" s="163"/>
      <c r="M170" s="144"/>
      <c r="N170" s="156"/>
      <c r="O170" s="144"/>
      <c r="P170" s="156"/>
      <c r="Q170" s="144"/>
      <c r="R170" s="156"/>
      <c r="S170" s="144"/>
      <c r="T170" s="156"/>
      <c r="U170" s="144"/>
      <c r="V170" s="167" t="s">
        <v>1138</v>
      </c>
      <c r="W170" s="147"/>
    </row>
    <row r="171" spans="1:23" ht="24" x14ac:dyDescent="0.25">
      <c r="A171" s="140" t="s">
        <v>703</v>
      </c>
      <c r="B171" s="140" t="s">
        <v>1139</v>
      </c>
      <c r="C171" s="149" t="s">
        <v>911</v>
      </c>
      <c r="D171" s="156">
        <v>44348</v>
      </c>
      <c r="E171" s="157" t="s">
        <v>1140</v>
      </c>
      <c r="F171" s="158"/>
      <c r="G171" s="144"/>
      <c r="H171" s="156"/>
      <c r="I171" s="144"/>
      <c r="J171" s="156"/>
      <c r="K171" s="144"/>
      <c r="L171" s="156"/>
      <c r="M171" s="144"/>
      <c r="N171" s="156"/>
      <c r="O171" s="144"/>
      <c r="P171" s="156"/>
      <c r="Q171" s="144"/>
      <c r="R171" s="156"/>
      <c r="S171" s="144"/>
      <c r="T171" s="156"/>
      <c r="U171" s="144"/>
      <c r="V171" s="146" t="s">
        <v>1141</v>
      </c>
      <c r="W171" s="147"/>
    </row>
    <row r="172" spans="1:23" x14ac:dyDescent="0.25">
      <c r="A172" s="140" t="s">
        <v>703</v>
      </c>
      <c r="B172" s="140" t="s">
        <v>702</v>
      </c>
      <c r="C172" s="149" t="s">
        <v>911</v>
      </c>
      <c r="D172" s="163"/>
      <c r="E172" s="144"/>
      <c r="F172" s="156">
        <v>44348</v>
      </c>
      <c r="G172" s="141" t="s">
        <v>583</v>
      </c>
      <c r="H172" s="142"/>
      <c r="I172" s="144"/>
      <c r="J172" s="156"/>
      <c r="K172" s="144"/>
      <c r="L172" s="156"/>
      <c r="M172" s="144"/>
      <c r="N172" s="156"/>
      <c r="O172" s="152"/>
      <c r="P172" s="163"/>
      <c r="Q172" s="144"/>
      <c r="R172" s="156"/>
      <c r="S172" s="144"/>
      <c r="T172" s="156"/>
      <c r="U172" s="144"/>
      <c r="V172" s="146" t="s">
        <v>1142</v>
      </c>
      <c r="W172" s="147"/>
    </row>
    <row r="173" spans="1:23" x14ac:dyDescent="0.25">
      <c r="A173" s="140" t="s">
        <v>703</v>
      </c>
      <c r="B173" s="140" t="s">
        <v>702</v>
      </c>
      <c r="C173" s="149" t="s">
        <v>911</v>
      </c>
      <c r="D173" s="142"/>
      <c r="E173" s="144"/>
      <c r="F173" s="156"/>
      <c r="G173" s="141"/>
      <c r="H173" s="142"/>
      <c r="I173" s="144"/>
      <c r="J173" s="156"/>
      <c r="K173" s="144"/>
      <c r="L173" s="156"/>
      <c r="M173" s="144"/>
      <c r="N173" s="156">
        <v>43313</v>
      </c>
      <c r="O173" s="162" t="s">
        <v>949</v>
      </c>
      <c r="P173" s="142"/>
      <c r="Q173" s="144"/>
      <c r="R173" s="156"/>
      <c r="S173" s="144"/>
      <c r="T173" s="156"/>
      <c r="U173" s="144"/>
      <c r="V173" s="167" t="s">
        <v>984</v>
      </c>
      <c r="W173" s="147"/>
    </row>
    <row r="174" spans="1:23" x14ac:dyDescent="0.25">
      <c r="A174" s="140" t="s">
        <v>703</v>
      </c>
      <c r="B174" s="140" t="s">
        <v>701</v>
      </c>
      <c r="C174" s="149" t="s">
        <v>911</v>
      </c>
      <c r="D174" s="142">
        <v>44409</v>
      </c>
      <c r="E174" s="143" t="s">
        <v>935</v>
      </c>
      <c r="F174" s="169"/>
      <c r="G174" s="144"/>
      <c r="H174" s="156"/>
      <c r="I174" s="144"/>
      <c r="J174" s="156"/>
      <c r="K174" s="144"/>
      <c r="L174" s="156"/>
      <c r="M174" s="144"/>
      <c r="N174" s="156"/>
      <c r="O174" s="152"/>
      <c r="P174" s="163"/>
      <c r="Q174" s="144"/>
      <c r="R174" s="156"/>
      <c r="S174" s="144"/>
      <c r="T174" s="156"/>
      <c r="U174" s="144"/>
      <c r="V174" s="146" t="s">
        <v>1143</v>
      </c>
      <c r="W174" s="147"/>
    </row>
    <row r="175" spans="1:23" x14ac:dyDescent="0.25">
      <c r="A175" s="140" t="s">
        <v>703</v>
      </c>
      <c r="B175" s="140" t="s">
        <v>701</v>
      </c>
      <c r="C175" s="149" t="s">
        <v>911</v>
      </c>
      <c r="D175" s="142"/>
      <c r="E175" s="143"/>
      <c r="F175" s="169"/>
      <c r="G175" s="144"/>
      <c r="H175" s="156"/>
      <c r="I175" s="144"/>
      <c r="J175" s="156"/>
      <c r="K175" s="144"/>
      <c r="L175" s="156"/>
      <c r="M175" s="144"/>
      <c r="N175" s="156">
        <v>43313</v>
      </c>
      <c r="O175" s="188" t="s">
        <v>949</v>
      </c>
      <c r="P175" s="142"/>
      <c r="Q175" s="144"/>
      <c r="R175" s="156"/>
      <c r="S175" s="144"/>
      <c r="T175" s="156"/>
      <c r="U175" s="144"/>
      <c r="V175" s="146" t="s">
        <v>1143</v>
      </c>
      <c r="W175" s="147"/>
    </row>
    <row r="176" spans="1:23" x14ac:dyDescent="0.25">
      <c r="A176" s="140" t="s">
        <v>1144</v>
      </c>
      <c r="B176" s="140" t="s">
        <v>701</v>
      </c>
      <c r="C176" s="149" t="s">
        <v>911</v>
      </c>
      <c r="D176" s="142">
        <v>44409</v>
      </c>
      <c r="E176" s="143" t="s">
        <v>1145</v>
      </c>
      <c r="F176" s="169"/>
      <c r="G176" s="144"/>
      <c r="H176" s="156"/>
      <c r="I176" s="144"/>
      <c r="J176" s="156"/>
      <c r="K176" s="144"/>
      <c r="L176" s="156"/>
      <c r="M176" s="144"/>
      <c r="N176" s="156"/>
      <c r="O176" s="188"/>
      <c r="P176" s="142"/>
      <c r="Q176" s="144"/>
      <c r="R176" s="156"/>
      <c r="S176" s="144"/>
      <c r="T176" s="156"/>
      <c r="U176" s="144"/>
      <c r="V176" s="146" t="s">
        <v>1143</v>
      </c>
      <c r="W176" s="147"/>
    </row>
    <row r="177" spans="1:23" x14ac:dyDescent="0.25">
      <c r="A177" s="140" t="s">
        <v>1146</v>
      </c>
      <c r="B177" s="140" t="s">
        <v>1147</v>
      </c>
      <c r="C177" s="149" t="s">
        <v>911</v>
      </c>
      <c r="D177" s="156"/>
      <c r="E177" s="144"/>
      <c r="F177" s="156"/>
      <c r="G177" s="144"/>
      <c r="H177" s="156"/>
      <c r="I177" s="144"/>
      <c r="J177" s="156">
        <v>44228</v>
      </c>
      <c r="K177" s="162" t="s">
        <v>949</v>
      </c>
      <c r="L177" s="163"/>
      <c r="M177" s="144"/>
      <c r="N177" s="156"/>
      <c r="O177" s="144"/>
      <c r="P177" s="156"/>
      <c r="Q177" s="144"/>
      <c r="R177" s="156"/>
      <c r="S177" s="144"/>
      <c r="T177" s="156"/>
      <c r="U177" s="144"/>
      <c r="V177" s="167" t="s">
        <v>1148</v>
      </c>
      <c r="W177" s="147"/>
    </row>
    <row r="178" spans="1:23" x14ac:dyDescent="0.25">
      <c r="A178" s="140" t="s">
        <v>699</v>
      </c>
      <c r="B178" s="185">
        <v>3</v>
      </c>
      <c r="C178" s="149" t="s">
        <v>911</v>
      </c>
      <c r="D178" s="156"/>
      <c r="E178" s="144"/>
      <c r="F178" s="156"/>
      <c r="G178" s="144"/>
      <c r="H178" s="156"/>
      <c r="I178" s="144"/>
      <c r="J178" s="156">
        <v>44075</v>
      </c>
      <c r="K178" s="154" t="s">
        <v>585</v>
      </c>
      <c r="L178" s="142"/>
      <c r="M178" s="144"/>
      <c r="N178" s="156"/>
      <c r="O178" s="144"/>
      <c r="P178" s="156"/>
      <c r="Q178" s="144"/>
      <c r="R178" s="156"/>
      <c r="S178" s="144"/>
      <c r="T178" s="156"/>
      <c r="U178" s="144"/>
      <c r="V178" s="146" t="s">
        <v>1149</v>
      </c>
      <c r="W178" s="147"/>
    </row>
    <row r="179" spans="1:23" x14ac:dyDescent="0.25">
      <c r="A179" s="140" t="s">
        <v>699</v>
      </c>
      <c r="B179" s="140" t="s">
        <v>1150</v>
      </c>
      <c r="C179" s="149" t="s">
        <v>911</v>
      </c>
      <c r="D179" s="156"/>
      <c r="E179" s="144"/>
      <c r="F179" s="156"/>
      <c r="G179" s="144"/>
      <c r="H179" s="156"/>
      <c r="I179" s="144"/>
      <c r="J179" s="156">
        <v>43739</v>
      </c>
      <c r="K179" s="154" t="s">
        <v>1151</v>
      </c>
      <c r="L179" s="142"/>
      <c r="M179" s="144"/>
      <c r="N179" s="156"/>
      <c r="O179" s="144"/>
      <c r="P179" s="156"/>
      <c r="Q179" s="144"/>
      <c r="R179" s="156"/>
      <c r="S179" s="144"/>
      <c r="T179" s="156"/>
      <c r="U179" s="144"/>
      <c r="V179" s="146" t="s">
        <v>1152</v>
      </c>
      <c r="W179" s="147"/>
    </row>
    <row r="180" spans="1:23" x14ac:dyDescent="0.25">
      <c r="A180" s="140" t="s">
        <v>699</v>
      </c>
      <c r="B180" s="140" t="s">
        <v>600</v>
      </c>
      <c r="C180" s="149" t="s">
        <v>911</v>
      </c>
      <c r="D180" s="156"/>
      <c r="E180" s="144"/>
      <c r="F180" s="156"/>
      <c r="G180" s="144"/>
      <c r="H180" s="156"/>
      <c r="I180" s="144"/>
      <c r="J180" s="156">
        <v>43678</v>
      </c>
      <c r="K180" s="154" t="s">
        <v>1153</v>
      </c>
      <c r="L180" s="142"/>
      <c r="M180" s="144"/>
      <c r="N180" s="156"/>
      <c r="O180" s="144"/>
      <c r="P180" s="156"/>
      <c r="Q180" s="144"/>
      <c r="R180" s="156"/>
      <c r="S180" s="144"/>
      <c r="T180" s="156"/>
      <c r="U180" s="144"/>
      <c r="V180" s="146" t="s">
        <v>1154</v>
      </c>
      <c r="W180" s="147"/>
    </row>
    <row r="181" spans="1:23" x14ac:dyDescent="0.25">
      <c r="A181" s="140" t="s">
        <v>1155</v>
      </c>
      <c r="B181" s="140" t="s">
        <v>1156</v>
      </c>
      <c r="C181" s="149" t="s">
        <v>911</v>
      </c>
      <c r="D181" s="156"/>
      <c r="E181" s="144"/>
      <c r="F181" s="156"/>
      <c r="G181" s="144"/>
      <c r="H181" s="156"/>
      <c r="I181" s="144"/>
      <c r="J181" s="156">
        <v>44105</v>
      </c>
      <c r="K181" s="154" t="s">
        <v>585</v>
      </c>
      <c r="L181" s="142"/>
      <c r="M181" s="144"/>
      <c r="N181" s="156"/>
      <c r="O181" s="144"/>
      <c r="P181" s="156"/>
      <c r="Q181" s="144"/>
      <c r="R181" s="156"/>
      <c r="S181" s="144"/>
      <c r="T181" s="156"/>
      <c r="U181" s="144"/>
      <c r="V181" s="146" t="s">
        <v>1157</v>
      </c>
      <c r="W181" s="147"/>
    </row>
    <row r="182" spans="1:23" x14ac:dyDescent="0.25">
      <c r="A182" s="140" t="s">
        <v>1155</v>
      </c>
      <c r="B182" s="140" t="s">
        <v>1158</v>
      </c>
      <c r="C182" s="149" t="s">
        <v>911</v>
      </c>
      <c r="D182" s="156"/>
      <c r="E182" s="144"/>
      <c r="F182" s="156"/>
      <c r="G182" s="144"/>
      <c r="H182" s="156"/>
      <c r="I182" s="144"/>
      <c r="J182" s="156">
        <v>44075</v>
      </c>
      <c r="K182" s="154" t="s">
        <v>585</v>
      </c>
      <c r="L182" s="142"/>
      <c r="M182" s="144"/>
      <c r="N182" s="156"/>
      <c r="O182" s="144"/>
      <c r="P182" s="156"/>
      <c r="Q182" s="144"/>
      <c r="R182" s="156"/>
      <c r="S182" s="144"/>
      <c r="T182" s="156"/>
      <c r="U182" s="144"/>
      <c r="V182" s="146" t="s">
        <v>1159</v>
      </c>
      <c r="W182" s="147"/>
    </row>
    <row r="183" spans="1:23" x14ac:dyDescent="0.25">
      <c r="A183" s="140" t="s">
        <v>1155</v>
      </c>
      <c r="B183" s="140" t="s">
        <v>1160</v>
      </c>
      <c r="C183" s="149" t="s">
        <v>911</v>
      </c>
      <c r="D183" s="156"/>
      <c r="E183" s="144"/>
      <c r="F183" s="156"/>
      <c r="G183" s="144"/>
      <c r="H183" s="156"/>
      <c r="I183" s="144"/>
      <c r="J183" s="156">
        <v>44075</v>
      </c>
      <c r="K183" s="154" t="s">
        <v>585</v>
      </c>
      <c r="L183" s="142"/>
      <c r="M183" s="144"/>
      <c r="N183" s="156"/>
      <c r="O183" s="144"/>
      <c r="P183" s="156"/>
      <c r="Q183" s="144"/>
      <c r="R183" s="156"/>
      <c r="S183" s="144"/>
      <c r="T183" s="156"/>
      <c r="U183" s="144"/>
      <c r="V183" s="146" t="s">
        <v>1159</v>
      </c>
      <c r="W183" s="147"/>
    </row>
    <row r="184" spans="1:23" x14ac:dyDescent="0.25">
      <c r="A184" s="140" t="s">
        <v>1155</v>
      </c>
      <c r="B184" s="140" t="s">
        <v>1161</v>
      </c>
      <c r="C184" s="149" t="s">
        <v>911</v>
      </c>
      <c r="D184" s="156"/>
      <c r="E184" s="144"/>
      <c r="F184" s="156"/>
      <c r="G184" s="144"/>
      <c r="H184" s="156"/>
      <c r="I184" s="144"/>
      <c r="J184" s="156">
        <v>44075</v>
      </c>
      <c r="K184" s="154" t="s">
        <v>585</v>
      </c>
      <c r="L184" s="142"/>
      <c r="M184" s="144"/>
      <c r="N184" s="156"/>
      <c r="O184" s="144"/>
      <c r="P184" s="156"/>
      <c r="Q184" s="144"/>
      <c r="R184" s="156"/>
      <c r="S184" s="144"/>
      <c r="T184" s="156"/>
      <c r="U184" s="144"/>
      <c r="V184" s="146" t="s">
        <v>1159</v>
      </c>
      <c r="W184" s="147"/>
    </row>
    <row r="185" spans="1:23" x14ac:dyDescent="0.25">
      <c r="A185" s="140" t="s">
        <v>697</v>
      </c>
      <c r="B185" s="140" t="s">
        <v>1162</v>
      </c>
      <c r="C185" s="149" t="s">
        <v>911</v>
      </c>
      <c r="D185" s="156"/>
      <c r="E185" s="144"/>
      <c r="F185" s="156"/>
      <c r="G185" s="144"/>
      <c r="H185" s="156"/>
      <c r="I185" s="144"/>
      <c r="J185" s="156"/>
      <c r="K185" s="144"/>
      <c r="L185" s="156"/>
      <c r="M185" s="144"/>
      <c r="N185" s="156"/>
      <c r="O185" s="144"/>
      <c r="P185" s="156">
        <v>44166</v>
      </c>
      <c r="Q185" s="154" t="s">
        <v>975</v>
      </c>
      <c r="R185" s="142"/>
      <c r="S185" s="144"/>
      <c r="T185" s="156"/>
      <c r="U185" s="144"/>
      <c r="V185" s="146" t="s">
        <v>1163</v>
      </c>
      <c r="W185" s="147"/>
    </row>
    <row r="186" spans="1:23" x14ac:dyDescent="0.25">
      <c r="A186" s="140" t="s">
        <v>697</v>
      </c>
      <c r="B186" s="140" t="s">
        <v>1162</v>
      </c>
      <c r="C186" s="149" t="s">
        <v>911</v>
      </c>
      <c r="D186" s="156"/>
      <c r="E186" s="144"/>
      <c r="F186" s="156"/>
      <c r="G186" s="144"/>
      <c r="H186" s="156"/>
      <c r="I186" s="144"/>
      <c r="J186" s="156"/>
      <c r="K186" s="144"/>
      <c r="L186" s="156"/>
      <c r="M186" s="144"/>
      <c r="N186" s="156"/>
      <c r="O186" s="144"/>
      <c r="P186" s="156"/>
      <c r="Q186" s="154"/>
      <c r="R186" s="142"/>
      <c r="S186" s="144"/>
      <c r="T186" s="156"/>
      <c r="U186" s="144"/>
      <c r="V186" s="167" t="s">
        <v>1022</v>
      </c>
      <c r="W186" s="147"/>
    </row>
    <row r="187" spans="1:23" x14ac:dyDescent="0.2">
      <c r="A187" s="140" t="s">
        <v>697</v>
      </c>
      <c r="B187" s="140" t="s">
        <v>1164</v>
      </c>
      <c r="C187" s="149" t="s">
        <v>911</v>
      </c>
      <c r="D187" s="156"/>
      <c r="E187" s="144"/>
      <c r="F187" s="156"/>
      <c r="G187" s="144"/>
      <c r="H187" s="156"/>
      <c r="I187" s="144"/>
      <c r="J187" s="156">
        <v>44166</v>
      </c>
      <c r="K187" s="154" t="s">
        <v>583</v>
      </c>
      <c r="L187" s="142"/>
      <c r="M187" s="144"/>
      <c r="N187" s="156"/>
      <c r="O187" s="144"/>
      <c r="P187" s="156"/>
      <c r="Q187" s="153"/>
      <c r="R187" s="168"/>
      <c r="S187" s="152"/>
      <c r="T187" s="189"/>
      <c r="U187" s="148"/>
      <c r="V187" s="146" t="s">
        <v>1165</v>
      </c>
      <c r="W187" s="147"/>
    </row>
    <row r="188" spans="1:23" x14ac:dyDescent="0.25">
      <c r="A188" s="140" t="s">
        <v>697</v>
      </c>
      <c r="B188" s="140" t="s">
        <v>1164</v>
      </c>
      <c r="C188" s="149" t="s">
        <v>911</v>
      </c>
      <c r="D188" s="156"/>
      <c r="E188" s="144"/>
      <c r="F188" s="156"/>
      <c r="G188" s="144"/>
      <c r="H188" s="156"/>
      <c r="I188" s="144"/>
      <c r="J188" s="156"/>
      <c r="K188" s="154"/>
      <c r="L188" s="142"/>
      <c r="M188" s="144"/>
      <c r="N188" s="156"/>
      <c r="O188" s="144"/>
      <c r="P188" s="156"/>
      <c r="Q188" s="153" t="s">
        <v>1166</v>
      </c>
      <c r="R188" s="168"/>
      <c r="S188" s="175"/>
      <c r="T188" s="176"/>
      <c r="U188" s="175"/>
      <c r="V188" s="146" t="s">
        <v>1165</v>
      </c>
      <c r="W188" s="147"/>
    </row>
    <row r="189" spans="1:23" x14ac:dyDescent="0.25">
      <c r="A189" s="140" t="s">
        <v>1167</v>
      </c>
      <c r="B189" s="140" t="s">
        <v>1164</v>
      </c>
      <c r="C189" s="149" t="s">
        <v>911</v>
      </c>
      <c r="D189" s="156"/>
      <c r="E189" s="144"/>
      <c r="F189" s="156"/>
      <c r="G189" s="144"/>
      <c r="H189" s="156"/>
      <c r="I189" s="144"/>
      <c r="J189" s="156"/>
      <c r="K189" s="154"/>
      <c r="L189" s="142"/>
      <c r="M189" s="144"/>
      <c r="N189" s="156"/>
      <c r="O189" s="144"/>
      <c r="P189" s="156"/>
      <c r="Q189" s="153"/>
      <c r="R189" s="168"/>
      <c r="S189" s="190" t="s">
        <v>1168</v>
      </c>
      <c r="T189" s="176"/>
      <c r="U189" s="175"/>
      <c r="V189" s="146" t="s">
        <v>1165</v>
      </c>
      <c r="W189" s="147"/>
    </row>
    <row r="190" spans="1:23" x14ac:dyDescent="0.25">
      <c r="A190" s="140" t="s">
        <v>697</v>
      </c>
      <c r="B190" s="140" t="s">
        <v>1169</v>
      </c>
      <c r="C190" s="149" t="s">
        <v>911</v>
      </c>
      <c r="D190" s="156"/>
      <c r="E190" s="144"/>
      <c r="F190" s="156"/>
      <c r="G190" s="144"/>
      <c r="H190" s="156"/>
      <c r="I190" s="144"/>
      <c r="J190" s="156">
        <v>44470</v>
      </c>
      <c r="K190" s="160" t="s">
        <v>946</v>
      </c>
      <c r="L190" s="161"/>
      <c r="M190" s="144"/>
      <c r="N190" s="156"/>
      <c r="O190" s="144"/>
      <c r="P190" s="156"/>
      <c r="Q190" s="152"/>
      <c r="R190" s="142"/>
      <c r="S190" s="144"/>
      <c r="T190" s="156"/>
      <c r="U190" s="144"/>
      <c r="V190" s="146" t="s">
        <v>1170</v>
      </c>
      <c r="W190" s="147"/>
    </row>
    <row r="191" spans="1:23" x14ac:dyDescent="0.25">
      <c r="A191" s="140" t="s">
        <v>697</v>
      </c>
      <c r="B191" s="140" t="s">
        <v>1169</v>
      </c>
      <c r="C191" s="149" t="s">
        <v>911</v>
      </c>
      <c r="D191" s="156"/>
      <c r="E191" s="144"/>
      <c r="F191" s="156"/>
      <c r="G191" s="144"/>
      <c r="H191" s="156"/>
      <c r="I191" s="144"/>
      <c r="J191" s="156"/>
      <c r="K191" s="144"/>
      <c r="L191" s="150"/>
      <c r="M191" s="144"/>
      <c r="N191" s="156"/>
      <c r="O191" s="144"/>
      <c r="P191" s="156">
        <v>44166</v>
      </c>
      <c r="Q191" s="154" t="s">
        <v>975</v>
      </c>
      <c r="R191" s="142"/>
      <c r="S191" s="144"/>
      <c r="T191" s="156"/>
      <c r="U191" s="144"/>
      <c r="V191" s="167" t="s">
        <v>1022</v>
      </c>
      <c r="W191" s="147"/>
    </row>
    <row r="192" spans="1:23" x14ac:dyDescent="0.2">
      <c r="A192" s="140" t="s">
        <v>697</v>
      </c>
      <c r="B192" s="140" t="s">
        <v>647</v>
      </c>
      <c r="C192" s="149" t="s">
        <v>911</v>
      </c>
      <c r="D192" s="156"/>
      <c r="E192" s="144"/>
      <c r="F192" s="156"/>
      <c r="G192" s="144"/>
      <c r="H192" s="156"/>
      <c r="I192" s="144"/>
      <c r="J192" s="156">
        <v>43647</v>
      </c>
      <c r="K192" s="154" t="s">
        <v>633</v>
      </c>
      <c r="L192" s="142"/>
      <c r="M192" s="144"/>
      <c r="N192" s="156"/>
      <c r="O192" s="144"/>
      <c r="P192" s="156"/>
      <c r="Q192" s="152"/>
      <c r="R192" s="142"/>
      <c r="S192" s="190"/>
      <c r="T192" s="189"/>
      <c r="U192" s="148"/>
      <c r="V192" s="146" t="s">
        <v>1171</v>
      </c>
      <c r="W192" s="147"/>
    </row>
    <row r="193" spans="1:23" x14ac:dyDescent="0.25">
      <c r="A193" s="140" t="s">
        <v>697</v>
      </c>
      <c r="B193" s="140" t="s">
        <v>647</v>
      </c>
      <c r="C193" s="149" t="s">
        <v>911</v>
      </c>
      <c r="D193" s="156"/>
      <c r="E193" s="144"/>
      <c r="F193" s="156"/>
      <c r="G193" s="144"/>
      <c r="H193" s="156"/>
      <c r="I193" s="144"/>
      <c r="J193" s="156"/>
      <c r="K193" s="154"/>
      <c r="L193" s="142"/>
      <c r="M193" s="144"/>
      <c r="N193" s="156"/>
      <c r="O193" s="144"/>
      <c r="P193" s="156">
        <v>43831</v>
      </c>
      <c r="Q193" s="141" t="s">
        <v>975</v>
      </c>
      <c r="R193" s="142"/>
      <c r="S193" s="175"/>
      <c r="T193" s="176"/>
      <c r="U193" s="175"/>
      <c r="V193" s="146" t="s">
        <v>1171</v>
      </c>
      <c r="W193" s="147"/>
    </row>
    <row r="194" spans="1:23" x14ac:dyDescent="0.25">
      <c r="A194" s="140" t="s">
        <v>697</v>
      </c>
      <c r="B194" s="140" t="s">
        <v>647</v>
      </c>
      <c r="C194" s="149" t="s">
        <v>911</v>
      </c>
      <c r="D194" s="156"/>
      <c r="E194" s="144"/>
      <c r="F194" s="156"/>
      <c r="G194" s="144"/>
      <c r="H194" s="156"/>
      <c r="I194" s="144"/>
      <c r="J194" s="156"/>
      <c r="K194" s="154"/>
      <c r="L194" s="142"/>
      <c r="M194" s="144"/>
      <c r="N194" s="156"/>
      <c r="O194" s="144"/>
      <c r="P194" s="156"/>
      <c r="Q194" s="191"/>
      <c r="R194" s="142"/>
      <c r="S194" s="190" t="s">
        <v>1168</v>
      </c>
      <c r="T194" s="176"/>
      <c r="U194" s="175"/>
      <c r="V194" s="167" t="s">
        <v>1172</v>
      </c>
      <c r="W194" s="147"/>
    </row>
    <row r="195" spans="1:23" x14ac:dyDescent="0.2">
      <c r="A195" s="140" t="s">
        <v>697</v>
      </c>
      <c r="B195" s="140" t="s">
        <v>600</v>
      </c>
      <c r="C195" s="149" t="s">
        <v>911</v>
      </c>
      <c r="D195" s="156"/>
      <c r="E195" s="144"/>
      <c r="F195" s="156"/>
      <c r="G195" s="144"/>
      <c r="H195" s="156"/>
      <c r="I195" s="144"/>
      <c r="J195" s="156">
        <v>43435</v>
      </c>
      <c r="K195" s="154" t="s">
        <v>633</v>
      </c>
      <c r="L195" s="142"/>
      <c r="M195" s="144"/>
      <c r="N195" s="156"/>
      <c r="O195" s="144"/>
      <c r="P195" s="156"/>
      <c r="Q195" s="152"/>
      <c r="R195" s="168"/>
      <c r="S195" s="152"/>
      <c r="T195" s="192"/>
      <c r="U195" s="148"/>
      <c r="V195" s="146" t="s">
        <v>1173</v>
      </c>
      <c r="W195" s="147"/>
    </row>
    <row r="196" spans="1:23" x14ac:dyDescent="0.25">
      <c r="A196" s="140" t="s">
        <v>697</v>
      </c>
      <c r="B196" s="140" t="s">
        <v>600</v>
      </c>
      <c r="C196" s="149" t="s">
        <v>911</v>
      </c>
      <c r="D196" s="156"/>
      <c r="E196" s="144"/>
      <c r="F196" s="156"/>
      <c r="G196" s="144"/>
      <c r="H196" s="156"/>
      <c r="I196" s="144"/>
      <c r="J196" s="156"/>
      <c r="K196" s="154"/>
      <c r="L196" s="142"/>
      <c r="M196" s="144"/>
      <c r="N196" s="156"/>
      <c r="O196" s="144"/>
      <c r="P196" s="156"/>
      <c r="Q196" s="153" t="s">
        <v>975</v>
      </c>
      <c r="R196" s="168"/>
      <c r="S196" s="175"/>
      <c r="T196" s="176"/>
      <c r="U196" s="175"/>
      <c r="V196" s="146" t="s">
        <v>1173</v>
      </c>
      <c r="W196" s="147"/>
    </row>
    <row r="197" spans="1:23" x14ac:dyDescent="0.25">
      <c r="A197" s="140" t="s">
        <v>1167</v>
      </c>
      <c r="B197" s="140" t="s">
        <v>600</v>
      </c>
      <c r="C197" s="149" t="s">
        <v>911</v>
      </c>
      <c r="D197" s="156"/>
      <c r="E197" s="144"/>
      <c r="F197" s="156"/>
      <c r="G197" s="144"/>
      <c r="H197" s="156"/>
      <c r="I197" s="144"/>
      <c r="J197" s="156"/>
      <c r="K197" s="154"/>
      <c r="L197" s="142"/>
      <c r="M197" s="144"/>
      <c r="N197" s="156"/>
      <c r="O197" s="144"/>
      <c r="P197" s="156"/>
      <c r="Q197" s="153"/>
      <c r="R197" s="168"/>
      <c r="S197" s="193" t="s">
        <v>1168</v>
      </c>
      <c r="T197" s="176"/>
      <c r="U197" s="175"/>
      <c r="V197" s="146" t="s">
        <v>1173</v>
      </c>
      <c r="W197" s="147"/>
    </row>
    <row r="198" spans="1:23" x14ac:dyDescent="0.25">
      <c r="A198" s="140" t="s">
        <v>697</v>
      </c>
      <c r="B198" s="140" t="s">
        <v>1174</v>
      </c>
      <c r="C198" s="149" t="s">
        <v>911</v>
      </c>
      <c r="D198" s="156">
        <v>44197</v>
      </c>
      <c r="E198" s="157" t="s">
        <v>1105</v>
      </c>
      <c r="F198" s="158"/>
      <c r="G198" s="144"/>
      <c r="H198" s="156"/>
      <c r="I198" s="144"/>
      <c r="J198" s="156"/>
      <c r="K198" s="154"/>
      <c r="L198" s="142"/>
      <c r="M198" s="144"/>
      <c r="N198" s="156"/>
      <c r="O198" s="144"/>
      <c r="P198" s="156"/>
      <c r="Q198" s="152"/>
      <c r="R198" s="168"/>
      <c r="S198" s="144"/>
      <c r="T198" s="156"/>
      <c r="U198" s="144"/>
      <c r="V198" s="146" t="s">
        <v>1175</v>
      </c>
      <c r="W198" s="147"/>
    </row>
    <row r="199" spans="1:23" x14ac:dyDescent="0.25">
      <c r="A199" s="140" t="s">
        <v>1167</v>
      </c>
      <c r="B199" s="140" t="s">
        <v>1174</v>
      </c>
      <c r="C199" s="149" t="s">
        <v>911</v>
      </c>
      <c r="D199" s="156"/>
      <c r="E199" s="157"/>
      <c r="F199" s="158"/>
      <c r="G199" s="144"/>
      <c r="H199" s="156"/>
      <c r="I199" s="144"/>
      <c r="J199" s="156">
        <v>44166</v>
      </c>
      <c r="K199" s="154" t="s">
        <v>1176</v>
      </c>
      <c r="L199" s="142"/>
      <c r="M199" s="144"/>
      <c r="N199" s="156"/>
      <c r="O199" s="144"/>
      <c r="P199" s="156"/>
      <c r="Q199" s="153"/>
      <c r="R199" s="168"/>
      <c r="S199" s="144"/>
      <c r="T199" s="156"/>
      <c r="U199" s="144"/>
      <c r="V199" s="146" t="s">
        <v>1175</v>
      </c>
      <c r="W199" s="147"/>
    </row>
    <row r="200" spans="1:23" x14ac:dyDescent="0.25">
      <c r="A200" s="140" t="s">
        <v>1167</v>
      </c>
      <c r="B200" s="140" t="s">
        <v>1174</v>
      </c>
      <c r="C200" s="149" t="s">
        <v>911</v>
      </c>
      <c r="D200" s="156"/>
      <c r="E200" s="157"/>
      <c r="F200" s="158"/>
      <c r="G200" s="144"/>
      <c r="H200" s="156"/>
      <c r="I200" s="144"/>
      <c r="J200" s="156"/>
      <c r="K200" s="154"/>
      <c r="L200" s="142"/>
      <c r="M200" s="144"/>
      <c r="N200" s="156"/>
      <c r="O200" s="144"/>
      <c r="P200" s="156"/>
      <c r="Q200" s="153" t="s">
        <v>975</v>
      </c>
      <c r="R200" s="168"/>
      <c r="S200" s="144"/>
      <c r="T200" s="156"/>
      <c r="U200" s="144"/>
      <c r="V200" s="146" t="s">
        <v>1175</v>
      </c>
      <c r="W200" s="147"/>
    </row>
    <row r="201" spans="1:23" x14ac:dyDescent="0.25">
      <c r="A201" s="185" t="s">
        <v>697</v>
      </c>
      <c r="B201" s="140" t="s">
        <v>1174</v>
      </c>
      <c r="C201" s="149" t="s">
        <v>911</v>
      </c>
      <c r="D201" s="156">
        <v>44197</v>
      </c>
      <c r="E201" s="157" t="s">
        <v>966</v>
      </c>
      <c r="F201" s="158"/>
      <c r="G201" s="144"/>
      <c r="H201" s="156"/>
      <c r="I201" s="144"/>
      <c r="J201" s="156"/>
      <c r="K201" s="154"/>
      <c r="L201" s="142"/>
      <c r="M201" s="144"/>
      <c r="N201" s="156"/>
      <c r="O201" s="144"/>
      <c r="P201" s="156"/>
      <c r="Q201" s="153"/>
      <c r="R201" s="168"/>
      <c r="S201" s="144"/>
      <c r="T201" s="156"/>
      <c r="U201" s="144"/>
      <c r="V201" s="146" t="s">
        <v>1175</v>
      </c>
      <c r="W201" s="147"/>
    </row>
    <row r="202" spans="1:23" x14ac:dyDescent="0.25">
      <c r="A202" s="140" t="s">
        <v>1177</v>
      </c>
      <c r="B202" s="170" t="s">
        <v>1178</v>
      </c>
      <c r="C202" s="149" t="s">
        <v>911</v>
      </c>
      <c r="D202" s="156"/>
      <c r="E202" s="144"/>
      <c r="F202" s="156"/>
      <c r="G202" s="144"/>
      <c r="H202" s="156"/>
      <c r="I202" s="144"/>
      <c r="J202" s="156"/>
      <c r="K202" s="144"/>
      <c r="L202" s="156">
        <v>44501</v>
      </c>
      <c r="M202" s="144" t="s">
        <v>1179</v>
      </c>
      <c r="N202" s="150"/>
      <c r="O202" s="144"/>
      <c r="P202" s="156"/>
      <c r="Q202" s="144"/>
      <c r="R202" s="156"/>
      <c r="S202" s="144"/>
      <c r="T202" s="156"/>
      <c r="U202" s="144"/>
      <c r="V202" s="167" t="s">
        <v>1180</v>
      </c>
      <c r="W202" s="147"/>
    </row>
    <row r="203" spans="1:23" ht="15" customHeight="1" x14ac:dyDescent="0.25">
      <c r="A203" s="140" t="s">
        <v>1177</v>
      </c>
      <c r="B203" s="140" t="s">
        <v>1181</v>
      </c>
      <c r="C203" s="149" t="s">
        <v>911</v>
      </c>
      <c r="D203" s="155"/>
      <c r="E203" s="144"/>
      <c r="F203" s="156"/>
      <c r="G203" s="144"/>
      <c r="H203" s="156"/>
      <c r="I203" s="144"/>
      <c r="J203" s="156">
        <v>43891</v>
      </c>
      <c r="K203" s="154" t="s">
        <v>585</v>
      </c>
      <c r="L203" s="142"/>
      <c r="M203" s="144"/>
      <c r="N203" s="156"/>
      <c r="O203" s="154"/>
      <c r="P203" s="142"/>
      <c r="Q203" s="144"/>
      <c r="R203" s="156"/>
      <c r="S203" s="152"/>
      <c r="T203" s="158"/>
      <c r="U203" s="152"/>
      <c r="V203" s="146" t="s">
        <v>1182</v>
      </c>
      <c r="W203" s="147"/>
    </row>
    <row r="204" spans="1:23" x14ac:dyDescent="0.25">
      <c r="A204" s="140" t="s">
        <v>1177</v>
      </c>
      <c r="B204" s="140" t="s">
        <v>1181</v>
      </c>
      <c r="C204" s="149" t="s">
        <v>911</v>
      </c>
      <c r="D204" s="142"/>
      <c r="E204" s="144"/>
      <c r="F204" s="156"/>
      <c r="G204" s="144"/>
      <c r="H204" s="156"/>
      <c r="I204" s="144"/>
      <c r="J204" s="156"/>
      <c r="K204" s="154"/>
      <c r="L204" s="142"/>
      <c r="M204" s="144"/>
      <c r="N204" s="156">
        <v>44075</v>
      </c>
      <c r="O204" s="154" t="s">
        <v>969</v>
      </c>
      <c r="P204" s="142"/>
      <c r="Q204" s="144"/>
      <c r="R204" s="156"/>
      <c r="S204" s="154"/>
      <c r="T204" s="155"/>
      <c r="U204" s="154"/>
      <c r="V204" s="146" t="s">
        <v>1182</v>
      </c>
      <c r="W204" s="147"/>
    </row>
    <row r="205" spans="1:23" x14ac:dyDescent="0.25">
      <c r="A205" s="140" t="s">
        <v>1177</v>
      </c>
      <c r="B205" s="140" t="s">
        <v>1181</v>
      </c>
      <c r="C205" s="149" t="s">
        <v>911</v>
      </c>
      <c r="D205" s="142"/>
      <c r="E205" s="144"/>
      <c r="F205" s="156"/>
      <c r="G205" s="144"/>
      <c r="H205" s="156"/>
      <c r="I205" s="144"/>
      <c r="J205" s="156"/>
      <c r="K205" s="141"/>
      <c r="L205" s="142"/>
      <c r="M205" s="144"/>
      <c r="N205" s="156"/>
      <c r="O205" s="141"/>
      <c r="P205" s="142"/>
      <c r="Q205" s="144"/>
      <c r="R205" s="156">
        <v>44256</v>
      </c>
      <c r="S205" s="157" t="s">
        <v>1047</v>
      </c>
      <c r="T205" s="176"/>
      <c r="U205" s="175"/>
      <c r="V205" s="146" t="s">
        <v>1182</v>
      </c>
      <c r="W205" s="147"/>
    </row>
    <row r="206" spans="1:23" ht="24" x14ac:dyDescent="0.25">
      <c r="A206" s="140" t="s">
        <v>406</v>
      </c>
      <c r="B206" s="140" t="s">
        <v>1181</v>
      </c>
      <c r="C206" s="149" t="s">
        <v>911</v>
      </c>
      <c r="D206" s="142"/>
      <c r="E206" s="144"/>
      <c r="F206" s="156"/>
      <c r="G206" s="144"/>
      <c r="H206" s="156"/>
      <c r="I206" s="144"/>
      <c r="J206" s="156"/>
      <c r="K206" s="141"/>
      <c r="L206" s="142"/>
      <c r="M206" s="144"/>
      <c r="N206" s="156"/>
      <c r="O206" s="141"/>
      <c r="P206" s="142"/>
      <c r="Q206" s="144"/>
      <c r="R206" s="156"/>
      <c r="S206" s="157"/>
      <c r="T206" s="176">
        <v>43891</v>
      </c>
      <c r="U206" s="157" t="s">
        <v>1183</v>
      </c>
      <c r="V206" s="146" t="s">
        <v>1182</v>
      </c>
      <c r="W206" s="147"/>
    </row>
    <row r="207" spans="1:23" x14ac:dyDescent="0.25">
      <c r="A207" s="140" t="s">
        <v>1177</v>
      </c>
      <c r="B207" s="140" t="s">
        <v>1184</v>
      </c>
      <c r="C207" s="149" t="s">
        <v>911</v>
      </c>
      <c r="D207" s="142"/>
      <c r="E207" s="144"/>
      <c r="F207" s="156"/>
      <c r="G207" s="144"/>
      <c r="H207" s="156"/>
      <c r="I207" s="144"/>
      <c r="J207" s="156">
        <v>43891</v>
      </c>
      <c r="K207" s="141" t="s">
        <v>585</v>
      </c>
      <c r="L207" s="142"/>
      <c r="M207" s="154"/>
      <c r="N207" s="142"/>
      <c r="O207" s="141"/>
      <c r="P207" s="142"/>
      <c r="Q207" s="144"/>
      <c r="R207" s="156"/>
      <c r="S207" s="144"/>
      <c r="T207" s="156"/>
      <c r="U207" s="144"/>
      <c r="V207" s="146" t="s">
        <v>1185</v>
      </c>
      <c r="W207" s="147"/>
    </row>
    <row r="208" spans="1:23" x14ac:dyDescent="0.25">
      <c r="A208" s="140" t="s">
        <v>1177</v>
      </c>
      <c r="B208" s="140" t="s">
        <v>1184</v>
      </c>
      <c r="C208" s="149" t="s">
        <v>911</v>
      </c>
      <c r="D208" s="142"/>
      <c r="E208" s="144"/>
      <c r="F208" s="156"/>
      <c r="G208" s="144"/>
      <c r="H208" s="156"/>
      <c r="I208" s="144"/>
      <c r="J208" s="156"/>
      <c r="K208" s="141"/>
      <c r="L208" s="142">
        <v>44105</v>
      </c>
      <c r="M208" s="154" t="s">
        <v>944</v>
      </c>
      <c r="N208" s="142"/>
      <c r="O208" s="141"/>
      <c r="P208" s="142"/>
      <c r="Q208" s="144"/>
      <c r="R208" s="156"/>
      <c r="S208" s="144"/>
      <c r="T208" s="156"/>
      <c r="U208" s="144"/>
      <c r="V208" s="146" t="s">
        <v>1186</v>
      </c>
      <c r="W208" s="147"/>
    </row>
    <row r="209" spans="1:23" ht="45" x14ac:dyDescent="0.25">
      <c r="A209" s="140" t="s">
        <v>1177</v>
      </c>
      <c r="B209" s="140" t="s">
        <v>1184</v>
      </c>
      <c r="C209" s="149" t="s">
        <v>911</v>
      </c>
      <c r="D209" s="142"/>
      <c r="E209" s="144"/>
      <c r="F209" s="156"/>
      <c r="G209" s="144"/>
      <c r="H209" s="156"/>
      <c r="I209" s="144"/>
      <c r="J209" s="156"/>
      <c r="K209" s="141"/>
      <c r="L209" s="142"/>
      <c r="M209" s="141"/>
      <c r="N209" s="142">
        <v>44075</v>
      </c>
      <c r="O209" s="141" t="s">
        <v>1187</v>
      </c>
      <c r="P209" s="142"/>
      <c r="Q209" s="144"/>
      <c r="R209" s="156"/>
      <c r="S209" s="144"/>
      <c r="T209" s="156"/>
      <c r="U209" s="144"/>
      <c r="V209" s="194" t="s">
        <v>1188</v>
      </c>
      <c r="W209" s="147"/>
    </row>
    <row r="210" spans="1:23" x14ac:dyDescent="0.2">
      <c r="A210" s="140" t="s">
        <v>1177</v>
      </c>
      <c r="B210" s="140" t="s">
        <v>1189</v>
      </c>
      <c r="C210" s="149" t="s">
        <v>911</v>
      </c>
      <c r="D210" s="168"/>
      <c r="E210" s="144"/>
      <c r="F210" s="156"/>
      <c r="G210" s="144"/>
      <c r="H210" s="156"/>
      <c r="I210" s="144"/>
      <c r="J210" s="156"/>
      <c r="K210" s="144"/>
      <c r="L210" s="156"/>
      <c r="M210" s="144"/>
      <c r="N210" s="156"/>
      <c r="O210" s="153" t="s">
        <v>580</v>
      </c>
      <c r="P210" s="168"/>
      <c r="Q210" s="144"/>
      <c r="R210" s="156"/>
      <c r="S210" s="152"/>
      <c r="T210" s="158"/>
      <c r="U210" s="148"/>
      <c r="V210" s="146" t="s">
        <v>1190</v>
      </c>
      <c r="W210" s="147"/>
    </row>
    <row r="211" spans="1:23" ht="24" x14ac:dyDescent="0.2">
      <c r="A211" s="140" t="s">
        <v>1177</v>
      </c>
      <c r="B211" s="140" t="s">
        <v>1189</v>
      </c>
      <c r="C211" s="149" t="s">
        <v>911</v>
      </c>
      <c r="D211" s="159"/>
      <c r="E211" s="144"/>
      <c r="F211" s="156"/>
      <c r="G211" s="144"/>
      <c r="H211" s="156"/>
      <c r="I211" s="144"/>
      <c r="J211" s="156"/>
      <c r="K211" s="144"/>
      <c r="L211" s="156"/>
      <c r="M211" s="144"/>
      <c r="N211" s="156"/>
      <c r="O211" s="153"/>
      <c r="P211" s="168"/>
      <c r="Q211" s="144"/>
      <c r="R211" s="156">
        <v>44075</v>
      </c>
      <c r="S211" s="157" t="s">
        <v>1183</v>
      </c>
      <c r="T211" s="155"/>
      <c r="U211" s="148"/>
      <c r="V211" s="146" t="s">
        <v>1190</v>
      </c>
      <c r="W211" s="147"/>
    </row>
    <row r="212" spans="1:23" x14ac:dyDescent="0.2">
      <c r="A212" s="140" t="s">
        <v>1177</v>
      </c>
      <c r="B212" s="140" t="s">
        <v>1191</v>
      </c>
      <c r="C212" s="141" t="s">
        <v>911</v>
      </c>
      <c r="D212" s="155"/>
      <c r="E212" s="144"/>
      <c r="F212" s="156"/>
      <c r="G212" s="144"/>
      <c r="H212" s="156"/>
      <c r="I212" s="144"/>
      <c r="J212" s="156"/>
      <c r="K212" s="144"/>
      <c r="L212" s="156"/>
      <c r="M212" s="144"/>
      <c r="N212" s="156">
        <v>44256</v>
      </c>
      <c r="O212" s="154" t="s">
        <v>580</v>
      </c>
      <c r="P212" s="142"/>
      <c r="Q212" s="144"/>
      <c r="R212" s="156"/>
      <c r="S212" s="152"/>
      <c r="T212" s="164"/>
      <c r="U212" s="148"/>
      <c r="V212" s="146" t="s">
        <v>1192</v>
      </c>
      <c r="W212" s="147"/>
    </row>
    <row r="213" spans="1:23" ht="25.5" x14ac:dyDescent="0.2">
      <c r="A213" s="140" t="s">
        <v>1177</v>
      </c>
      <c r="B213" s="140" t="s">
        <v>1191</v>
      </c>
      <c r="C213" s="141" t="s">
        <v>911</v>
      </c>
      <c r="D213" s="142"/>
      <c r="E213" s="144"/>
      <c r="F213" s="156"/>
      <c r="G213" s="144"/>
      <c r="H213" s="156"/>
      <c r="I213" s="144"/>
      <c r="J213" s="156"/>
      <c r="K213" s="144"/>
      <c r="L213" s="156"/>
      <c r="M213" s="144"/>
      <c r="N213" s="156"/>
      <c r="O213" s="154"/>
      <c r="P213" s="142"/>
      <c r="Q213" s="144"/>
      <c r="R213" s="156">
        <v>43891</v>
      </c>
      <c r="S213" s="139" t="s">
        <v>1193</v>
      </c>
      <c r="T213" s="173"/>
      <c r="U213" s="148"/>
      <c r="V213" s="167" t="s">
        <v>1194</v>
      </c>
      <c r="W213" s="147"/>
    </row>
    <row r="214" spans="1:23" ht="25.5" x14ac:dyDescent="0.2">
      <c r="A214" s="140" t="s">
        <v>1177</v>
      </c>
      <c r="B214" s="140" t="s">
        <v>1191</v>
      </c>
      <c r="C214" s="141" t="s">
        <v>920</v>
      </c>
      <c r="D214" s="142"/>
      <c r="E214" s="144"/>
      <c r="F214" s="156"/>
      <c r="G214" s="144"/>
      <c r="H214" s="156"/>
      <c r="I214" s="144"/>
      <c r="J214" s="156"/>
      <c r="K214" s="144"/>
      <c r="L214" s="156"/>
      <c r="M214" s="144"/>
      <c r="N214" s="156"/>
      <c r="O214" s="141"/>
      <c r="P214" s="142"/>
      <c r="Q214" s="144"/>
      <c r="R214" s="156">
        <v>44470</v>
      </c>
      <c r="S214" s="139" t="s">
        <v>1193</v>
      </c>
      <c r="T214" s="174"/>
      <c r="U214" s="148"/>
      <c r="V214" s="167" t="s">
        <v>1194</v>
      </c>
      <c r="W214" s="147"/>
    </row>
    <row r="215" spans="1:23" x14ac:dyDescent="0.25">
      <c r="A215" s="140" t="s">
        <v>1195</v>
      </c>
      <c r="B215" s="140" t="s">
        <v>1196</v>
      </c>
      <c r="C215" s="149" t="s">
        <v>911</v>
      </c>
      <c r="D215" s="156"/>
      <c r="E215" s="144"/>
      <c r="F215" s="156"/>
      <c r="G215" s="144"/>
      <c r="H215" s="156"/>
      <c r="I215" s="144"/>
      <c r="J215" s="156">
        <v>43800</v>
      </c>
      <c r="K215" s="162" t="s">
        <v>949</v>
      </c>
      <c r="L215" s="163"/>
      <c r="M215" s="144"/>
      <c r="N215" s="156"/>
      <c r="O215" s="144"/>
      <c r="P215" s="156"/>
      <c r="Q215" s="144"/>
      <c r="R215" s="156"/>
      <c r="S215" s="144"/>
      <c r="T215" s="156"/>
      <c r="U215" s="144"/>
      <c r="V215" s="167" t="s">
        <v>1197</v>
      </c>
      <c r="W215" s="147"/>
    </row>
    <row r="216" spans="1:23" x14ac:dyDescent="0.25">
      <c r="A216" s="140" t="s">
        <v>1195</v>
      </c>
      <c r="B216" s="140" t="s">
        <v>650</v>
      </c>
      <c r="C216" s="149" t="s">
        <v>911</v>
      </c>
      <c r="D216" s="156"/>
      <c r="E216" s="144"/>
      <c r="F216" s="156"/>
      <c r="G216" s="144"/>
      <c r="H216" s="156"/>
      <c r="I216" s="144"/>
      <c r="J216" s="156">
        <v>44440</v>
      </c>
      <c r="K216" s="162" t="s">
        <v>949</v>
      </c>
      <c r="L216" s="163"/>
      <c r="M216" s="144"/>
      <c r="N216" s="156"/>
      <c r="O216" s="144"/>
      <c r="P216" s="156"/>
      <c r="Q216" s="144"/>
      <c r="R216" s="156"/>
      <c r="S216" s="144"/>
      <c r="T216" s="156"/>
      <c r="U216" s="144"/>
      <c r="V216" s="146" t="s">
        <v>1198</v>
      </c>
      <c r="W216" s="147"/>
    </row>
    <row r="217" spans="1:23" x14ac:dyDescent="0.2">
      <c r="A217" s="140" t="s">
        <v>1199</v>
      </c>
      <c r="B217" s="140" t="s">
        <v>1200</v>
      </c>
      <c r="C217" s="149" t="s">
        <v>911</v>
      </c>
      <c r="D217" s="156"/>
      <c r="E217" s="144"/>
      <c r="F217" s="156"/>
      <c r="G217" s="144"/>
      <c r="H217" s="156"/>
      <c r="I217" s="144"/>
      <c r="J217" s="156"/>
      <c r="K217" s="144"/>
      <c r="L217" s="156"/>
      <c r="M217" s="144"/>
      <c r="N217" s="156"/>
      <c r="O217" s="144"/>
      <c r="P217" s="156"/>
      <c r="Q217" s="144"/>
      <c r="R217" s="156">
        <v>44256</v>
      </c>
      <c r="S217" s="157" t="s">
        <v>1077</v>
      </c>
      <c r="T217" s="158"/>
      <c r="U217" s="148"/>
      <c r="V217" s="167" t="s">
        <v>1201</v>
      </c>
      <c r="W217" s="147"/>
    </row>
    <row r="218" spans="1:23" x14ac:dyDescent="0.25">
      <c r="A218" s="140" t="s">
        <v>694</v>
      </c>
      <c r="B218" s="140" t="s">
        <v>664</v>
      </c>
      <c r="C218" s="149" t="s">
        <v>911</v>
      </c>
      <c r="D218" s="156"/>
      <c r="E218" s="144"/>
      <c r="F218" s="156"/>
      <c r="G218" s="144"/>
      <c r="H218" s="156"/>
      <c r="I218" s="144"/>
      <c r="J218" s="156">
        <v>43617</v>
      </c>
      <c r="K218" s="154" t="s">
        <v>585</v>
      </c>
      <c r="L218" s="142"/>
      <c r="M218" s="144"/>
      <c r="N218" s="156"/>
      <c r="O218" s="144"/>
      <c r="P218" s="156"/>
      <c r="Q218" s="144"/>
      <c r="R218" s="156"/>
      <c r="S218" s="144"/>
      <c r="T218" s="156"/>
      <c r="U218" s="144"/>
      <c r="V218" s="146" t="s">
        <v>1202</v>
      </c>
      <c r="W218" s="147"/>
    </row>
    <row r="219" spans="1:23" x14ac:dyDescent="0.25">
      <c r="A219" s="140" t="s">
        <v>694</v>
      </c>
      <c r="B219" s="140" t="s">
        <v>941</v>
      </c>
      <c r="C219" s="149" t="s">
        <v>911</v>
      </c>
      <c r="D219" s="156">
        <v>44044</v>
      </c>
      <c r="E219" s="157" t="s">
        <v>956</v>
      </c>
      <c r="F219" s="158"/>
      <c r="G219" s="144"/>
      <c r="H219" s="156"/>
      <c r="I219" s="144"/>
      <c r="J219" s="156"/>
      <c r="K219" s="144"/>
      <c r="L219" s="150"/>
      <c r="M219" s="144"/>
      <c r="N219" s="156"/>
      <c r="O219" s="144"/>
      <c r="P219" s="156"/>
      <c r="Q219" s="144"/>
      <c r="R219" s="156"/>
      <c r="S219" s="144"/>
      <c r="T219" s="156"/>
      <c r="U219" s="144"/>
      <c r="V219" s="146" t="s">
        <v>1203</v>
      </c>
      <c r="W219" s="147"/>
    </row>
    <row r="220" spans="1:23" x14ac:dyDescent="0.25">
      <c r="A220" s="140" t="s">
        <v>694</v>
      </c>
      <c r="B220" s="140" t="s">
        <v>941</v>
      </c>
      <c r="C220" s="149" t="s">
        <v>911</v>
      </c>
      <c r="D220" s="156"/>
      <c r="E220" s="157"/>
      <c r="F220" s="158"/>
      <c r="G220" s="144"/>
      <c r="H220" s="156"/>
      <c r="I220" s="144"/>
      <c r="J220" s="156">
        <v>43617</v>
      </c>
      <c r="K220" s="184" t="s">
        <v>940</v>
      </c>
      <c r="L220" s="174"/>
      <c r="M220" s="144"/>
      <c r="N220" s="156"/>
      <c r="O220" s="144"/>
      <c r="P220" s="156"/>
      <c r="Q220" s="144"/>
      <c r="R220" s="156"/>
      <c r="S220" s="144"/>
      <c r="T220" s="156"/>
      <c r="U220" s="144"/>
      <c r="V220" s="146" t="s">
        <v>1204</v>
      </c>
      <c r="W220" s="147"/>
    </row>
    <row r="221" spans="1:23" x14ac:dyDescent="0.25">
      <c r="A221" s="140" t="s">
        <v>694</v>
      </c>
      <c r="B221" s="140" t="s">
        <v>941</v>
      </c>
      <c r="C221" s="149" t="s">
        <v>920</v>
      </c>
      <c r="D221" s="156"/>
      <c r="E221" s="157"/>
      <c r="F221" s="158"/>
      <c r="G221" s="144"/>
      <c r="H221" s="156"/>
      <c r="I221" s="144"/>
      <c r="J221" s="156">
        <v>44317</v>
      </c>
      <c r="K221" s="184" t="s">
        <v>940</v>
      </c>
      <c r="L221" s="174"/>
      <c r="M221" s="144"/>
      <c r="N221" s="156"/>
      <c r="O221" s="144"/>
      <c r="P221" s="156"/>
      <c r="Q221" s="144"/>
      <c r="R221" s="156"/>
      <c r="S221" s="144"/>
      <c r="T221" s="156"/>
      <c r="U221" s="144"/>
      <c r="V221" s="146" t="s">
        <v>1204</v>
      </c>
      <c r="W221" s="147"/>
    </row>
    <row r="222" spans="1:23" x14ac:dyDescent="0.25">
      <c r="A222" s="140" t="s">
        <v>694</v>
      </c>
      <c r="B222" s="140" t="s">
        <v>641</v>
      </c>
      <c r="C222" s="149" t="s">
        <v>911</v>
      </c>
      <c r="D222" s="156"/>
      <c r="E222" s="144"/>
      <c r="F222" s="156"/>
      <c r="G222" s="144"/>
      <c r="H222" s="156"/>
      <c r="I222" s="144"/>
      <c r="J222" s="156">
        <v>43617</v>
      </c>
      <c r="K222" s="154" t="s">
        <v>585</v>
      </c>
      <c r="L222" s="142"/>
      <c r="M222" s="144"/>
      <c r="N222" s="156"/>
      <c r="O222" s="144"/>
      <c r="P222" s="156"/>
      <c r="Q222" s="144"/>
      <c r="R222" s="156"/>
      <c r="S222" s="144"/>
      <c r="T222" s="156"/>
      <c r="U222" s="144"/>
      <c r="V222" s="146" t="s">
        <v>1205</v>
      </c>
      <c r="W222" s="147"/>
    </row>
    <row r="223" spans="1:23" x14ac:dyDescent="0.2">
      <c r="A223" s="140" t="s">
        <v>1206</v>
      </c>
      <c r="B223" s="140" t="s">
        <v>1207</v>
      </c>
      <c r="C223" s="149" t="s">
        <v>911</v>
      </c>
      <c r="D223" s="156"/>
      <c r="E223" s="144"/>
      <c r="F223" s="156"/>
      <c r="G223" s="144"/>
      <c r="H223" s="156"/>
      <c r="I223" s="144"/>
      <c r="J223" s="156"/>
      <c r="K223" s="144"/>
      <c r="L223" s="156"/>
      <c r="M223" s="144"/>
      <c r="N223" s="156"/>
      <c r="O223" s="144"/>
      <c r="P223" s="156"/>
      <c r="Q223" s="144"/>
      <c r="R223" s="156">
        <v>44075</v>
      </c>
      <c r="S223" s="157" t="s">
        <v>1077</v>
      </c>
      <c r="T223" s="158"/>
      <c r="U223" s="148"/>
      <c r="V223" s="146" t="s">
        <v>1208</v>
      </c>
      <c r="W223" s="147"/>
    </row>
    <row r="224" spans="1:23" x14ac:dyDescent="0.25">
      <c r="A224" s="140" t="s">
        <v>689</v>
      </c>
      <c r="B224" s="140" t="s">
        <v>1209</v>
      </c>
      <c r="C224" s="149" t="s">
        <v>911</v>
      </c>
      <c r="D224" s="156"/>
      <c r="E224" s="144"/>
      <c r="F224" s="156"/>
      <c r="G224" s="144"/>
      <c r="H224" s="156"/>
      <c r="I224" s="144"/>
      <c r="J224" s="156">
        <v>44197</v>
      </c>
      <c r="K224" s="154" t="s">
        <v>1210</v>
      </c>
      <c r="L224" s="142"/>
      <c r="M224" s="144"/>
      <c r="N224" s="156"/>
      <c r="O224" s="144"/>
      <c r="P224" s="156"/>
      <c r="Q224" s="144"/>
      <c r="R224" s="156"/>
      <c r="S224" s="144"/>
      <c r="T224" s="156"/>
      <c r="U224" s="144"/>
      <c r="V224" s="146" t="s">
        <v>1211</v>
      </c>
      <c r="W224" s="147"/>
    </row>
    <row r="225" spans="1:23" x14ac:dyDescent="0.25">
      <c r="A225" s="140" t="s">
        <v>689</v>
      </c>
      <c r="B225" s="140" t="s">
        <v>650</v>
      </c>
      <c r="C225" s="149" t="s">
        <v>911</v>
      </c>
      <c r="D225" s="156"/>
      <c r="E225" s="144"/>
      <c r="F225" s="156"/>
      <c r="G225" s="144"/>
      <c r="H225" s="156"/>
      <c r="I225" s="144"/>
      <c r="J225" s="156">
        <v>43831</v>
      </c>
      <c r="K225" s="154" t="s">
        <v>585</v>
      </c>
      <c r="L225" s="142"/>
      <c r="M225" s="144"/>
      <c r="N225" s="156"/>
      <c r="O225" s="144"/>
      <c r="P225" s="156"/>
      <c r="Q225" s="144"/>
      <c r="R225" s="156"/>
      <c r="S225" s="144"/>
      <c r="T225" s="156"/>
      <c r="U225" s="144"/>
      <c r="V225" s="146" t="s">
        <v>1212</v>
      </c>
      <c r="W225" s="147"/>
    </row>
    <row r="226" spans="1:23" x14ac:dyDescent="0.25">
      <c r="A226" s="140" t="s">
        <v>678</v>
      </c>
      <c r="B226" s="140" t="s">
        <v>677</v>
      </c>
      <c r="C226" s="149" t="s">
        <v>911</v>
      </c>
      <c r="D226" s="156"/>
      <c r="E226" s="144"/>
      <c r="F226" s="156"/>
      <c r="G226" s="144"/>
      <c r="H226" s="156"/>
      <c r="I226" s="144"/>
      <c r="J226" s="156">
        <v>43313</v>
      </c>
      <c r="K226" s="154" t="s">
        <v>585</v>
      </c>
      <c r="L226" s="142"/>
      <c r="M226" s="144"/>
      <c r="N226" s="156"/>
      <c r="O226" s="144"/>
      <c r="P226" s="156"/>
      <c r="Q226" s="144"/>
      <c r="R226" s="156"/>
      <c r="S226" s="144"/>
      <c r="T226" s="156"/>
      <c r="U226" s="144"/>
      <c r="V226" s="146" t="s">
        <v>1213</v>
      </c>
      <c r="W226" s="147"/>
    </row>
    <row r="227" spans="1:23" x14ac:dyDescent="0.25">
      <c r="A227" s="140" t="s">
        <v>678</v>
      </c>
      <c r="B227" s="140" t="s">
        <v>677</v>
      </c>
      <c r="C227" s="149" t="s">
        <v>911</v>
      </c>
      <c r="D227" s="156"/>
      <c r="E227" s="144"/>
      <c r="F227" s="156"/>
      <c r="G227" s="144"/>
      <c r="H227" s="156"/>
      <c r="I227" s="144"/>
      <c r="J227" s="156"/>
      <c r="K227" s="154"/>
      <c r="L227" s="142"/>
      <c r="M227" s="144"/>
      <c r="N227" s="156"/>
      <c r="O227" s="144"/>
      <c r="P227" s="156"/>
      <c r="Q227" s="144"/>
      <c r="R227" s="156"/>
      <c r="S227" s="144"/>
      <c r="T227" s="156"/>
      <c r="U227" s="144"/>
      <c r="V227" s="167" t="s">
        <v>1022</v>
      </c>
      <c r="W227" s="147"/>
    </row>
    <row r="228" spans="1:23" x14ac:dyDescent="0.2">
      <c r="A228" s="140" t="s">
        <v>1214</v>
      </c>
      <c r="B228" s="140" t="s">
        <v>1215</v>
      </c>
      <c r="C228" s="149" t="s">
        <v>911</v>
      </c>
      <c r="D228" s="156"/>
      <c r="E228" s="144"/>
      <c r="F228" s="156"/>
      <c r="G228" s="144"/>
      <c r="H228" s="156"/>
      <c r="I228" s="144"/>
      <c r="J228" s="156"/>
      <c r="K228" s="144"/>
      <c r="L228" s="156"/>
      <c r="M228" s="144"/>
      <c r="N228" s="156"/>
      <c r="O228" s="144"/>
      <c r="P228" s="156"/>
      <c r="Q228" s="144"/>
      <c r="R228" s="156">
        <v>43739</v>
      </c>
      <c r="S228" s="157" t="s">
        <v>1077</v>
      </c>
      <c r="T228" s="158"/>
      <c r="U228" s="148"/>
      <c r="V228" s="167" t="s">
        <v>1216</v>
      </c>
      <c r="W228" s="147"/>
    </row>
    <row r="229" spans="1:23" ht="15" customHeight="1" x14ac:dyDescent="0.2">
      <c r="A229" s="140" t="s">
        <v>1217</v>
      </c>
      <c r="B229" s="140" t="s">
        <v>622</v>
      </c>
      <c r="C229" s="149" t="s">
        <v>911</v>
      </c>
      <c r="D229" s="156"/>
      <c r="E229" s="144"/>
      <c r="F229" s="156"/>
      <c r="G229" s="144"/>
      <c r="H229" s="156"/>
      <c r="I229" s="144"/>
      <c r="J229" s="156">
        <v>44105</v>
      </c>
      <c r="K229" s="162" t="s">
        <v>949</v>
      </c>
      <c r="L229" s="163"/>
      <c r="M229" s="144"/>
      <c r="N229" s="156"/>
      <c r="O229" s="144"/>
      <c r="P229" s="156"/>
      <c r="Q229" s="144"/>
      <c r="R229" s="156"/>
      <c r="S229" s="152"/>
      <c r="T229" s="169"/>
      <c r="U229" s="148"/>
      <c r="V229" s="146" t="s">
        <v>1218</v>
      </c>
      <c r="W229" s="147"/>
    </row>
    <row r="230" spans="1:23" x14ac:dyDescent="0.2">
      <c r="A230" s="140" t="s">
        <v>1217</v>
      </c>
      <c r="B230" s="140" t="s">
        <v>622</v>
      </c>
      <c r="C230" s="149" t="s">
        <v>911</v>
      </c>
      <c r="D230" s="156"/>
      <c r="E230" s="144"/>
      <c r="F230" s="156"/>
      <c r="G230" s="144"/>
      <c r="H230" s="156"/>
      <c r="I230" s="144"/>
      <c r="J230" s="156"/>
      <c r="K230" s="154"/>
      <c r="L230" s="142"/>
      <c r="M230" s="144"/>
      <c r="N230" s="156"/>
      <c r="O230" s="144"/>
      <c r="P230" s="156"/>
      <c r="Q230" s="144"/>
      <c r="R230" s="156">
        <v>44348</v>
      </c>
      <c r="S230" s="143" t="s">
        <v>1053</v>
      </c>
      <c r="T230" s="155"/>
      <c r="U230" s="148"/>
      <c r="V230" s="146" t="s">
        <v>1218</v>
      </c>
      <c r="W230" s="147"/>
    </row>
    <row r="231" spans="1:23" x14ac:dyDescent="0.2">
      <c r="A231" s="140" t="s">
        <v>1219</v>
      </c>
      <c r="B231" s="140" t="s">
        <v>668</v>
      </c>
      <c r="C231" s="149" t="s">
        <v>911</v>
      </c>
      <c r="D231" s="156"/>
      <c r="E231" s="144"/>
      <c r="F231" s="156"/>
      <c r="G231" s="144"/>
      <c r="H231" s="156"/>
      <c r="I231" s="144"/>
      <c r="J231" s="156">
        <v>44136</v>
      </c>
      <c r="K231" s="154" t="s">
        <v>736</v>
      </c>
      <c r="L231" s="142"/>
      <c r="M231" s="144"/>
      <c r="N231" s="156"/>
      <c r="O231" s="144"/>
      <c r="P231" s="156"/>
      <c r="Q231" s="144"/>
      <c r="R231" s="156"/>
      <c r="S231" s="152"/>
      <c r="T231" s="169"/>
      <c r="U231" s="148"/>
      <c r="V231" s="146" t="s">
        <v>1220</v>
      </c>
      <c r="W231" s="147"/>
    </row>
    <row r="232" spans="1:23" x14ac:dyDescent="0.2">
      <c r="A232" s="140" t="s">
        <v>1219</v>
      </c>
      <c r="B232" s="140" t="s">
        <v>668</v>
      </c>
      <c r="C232" s="149" t="s">
        <v>911</v>
      </c>
      <c r="D232" s="156"/>
      <c r="E232" s="144"/>
      <c r="F232" s="156"/>
      <c r="G232" s="144"/>
      <c r="H232" s="156"/>
      <c r="I232" s="144"/>
      <c r="J232" s="156"/>
      <c r="K232" s="154"/>
      <c r="L232" s="142"/>
      <c r="M232" s="144"/>
      <c r="N232" s="156"/>
      <c r="O232" s="144"/>
      <c r="P232" s="156"/>
      <c r="Q232" s="144"/>
      <c r="R232" s="156">
        <v>44136</v>
      </c>
      <c r="S232" s="143" t="s">
        <v>1047</v>
      </c>
      <c r="T232" s="155"/>
      <c r="U232" s="148"/>
      <c r="V232" s="146" t="s">
        <v>1220</v>
      </c>
      <c r="W232" s="147"/>
    </row>
    <row r="233" spans="1:23" x14ac:dyDescent="0.2">
      <c r="A233" s="140" t="s">
        <v>1219</v>
      </c>
      <c r="B233" s="140" t="s">
        <v>1221</v>
      </c>
      <c r="C233" s="149" t="s">
        <v>911</v>
      </c>
      <c r="D233" s="156"/>
      <c r="E233" s="144"/>
      <c r="F233" s="156"/>
      <c r="G233" s="144"/>
      <c r="H233" s="156"/>
      <c r="I233" s="144"/>
      <c r="J233" s="156">
        <v>44105</v>
      </c>
      <c r="K233" s="154" t="s">
        <v>736</v>
      </c>
      <c r="L233" s="142"/>
      <c r="M233" s="144"/>
      <c r="N233" s="156"/>
      <c r="O233" s="144"/>
      <c r="P233" s="156"/>
      <c r="Q233" s="144"/>
      <c r="R233" s="156"/>
      <c r="S233" s="152"/>
      <c r="T233" s="169"/>
      <c r="U233" s="148"/>
      <c r="V233" s="146" t="s">
        <v>1222</v>
      </c>
      <c r="W233" s="147"/>
    </row>
    <row r="234" spans="1:23" x14ac:dyDescent="0.2">
      <c r="A234" s="140" t="s">
        <v>1219</v>
      </c>
      <c r="B234" s="140" t="s">
        <v>1221</v>
      </c>
      <c r="C234" s="149" t="s">
        <v>911</v>
      </c>
      <c r="D234" s="156"/>
      <c r="E234" s="144"/>
      <c r="F234" s="156"/>
      <c r="G234" s="144"/>
      <c r="H234" s="156"/>
      <c r="I234" s="144"/>
      <c r="J234" s="156"/>
      <c r="K234" s="154"/>
      <c r="L234" s="142"/>
      <c r="M234" s="144"/>
      <c r="N234" s="156"/>
      <c r="O234" s="144"/>
      <c r="P234" s="156"/>
      <c r="Q234" s="144"/>
      <c r="R234" s="156">
        <v>44105</v>
      </c>
      <c r="S234" s="143" t="s">
        <v>1047</v>
      </c>
      <c r="T234" s="155"/>
      <c r="U234" s="148"/>
      <c r="V234" s="146" t="s">
        <v>1222</v>
      </c>
      <c r="W234" s="147"/>
    </row>
    <row r="235" spans="1:23" ht="15" customHeight="1" x14ac:dyDescent="0.2">
      <c r="A235" s="140" t="s">
        <v>1219</v>
      </c>
      <c r="B235" s="140" t="s">
        <v>1223</v>
      </c>
      <c r="C235" s="149" t="s">
        <v>911</v>
      </c>
      <c r="D235" s="156"/>
      <c r="E235" s="144"/>
      <c r="F235" s="156"/>
      <c r="G235" s="144"/>
      <c r="H235" s="156"/>
      <c r="I235" s="144"/>
      <c r="J235" s="156">
        <v>44105</v>
      </c>
      <c r="K235" s="154" t="s">
        <v>585</v>
      </c>
      <c r="L235" s="142"/>
      <c r="M235" s="144"/>
      <c r="N235" s="156"/>
      <c r="O235" s="144"/>
      <c r="P235" s="156"/>
      <c r="Q235" s="144"/>
      <c r="R235" s="156"/>
      <c r="S235" s="152"/>
      <c r="T235" s="169"/>
      <c r="U235" s="148"/>
      <c r="V235" s="146" t="s">
        <v>1224</v>
      </c>
      <c r="W235" s="147"/>
    </row>
    <row r="236" spans="1:23" x14ac:dyDescent="0.2">
      <c r="A236" s="140" t="s">
        <v>1219</v>
      </c>
      <c r="B236" s="140" t="s">
        <v>1223</v>
      </c>
      <c r="C236" s="149" t="s">
        <v>911</v>
      </c>
      <c r="D236" s="156"/>
      <c r="E236" s="144"/>
      <c r="F236" s="156"/>
      <c r="G236" s="144"/>
      <c r="H236" s="156"/>
      <c r="I236" s="144"/>
      <c r="J236" s="156"/>
      <c r="K236" s="154"/>
      <c r="L236" s="142"/>
      <c r="M236" s="144"/>
      <c r="N236" s="156"/>
      <c r="O236" s="144"/>
      <c r="P236" s="156"/>
      <c r="Q236" s="144"/>
      <c r="R236" s="156">
        <v>44105</v>
      </c>
      <c r="S236" s="143" t="s">
        <v>1047</v>
      </c>
      <c r="T236" s="155"/>
      <c r="U236" s="148"/>
      <c r="V236" s="146" t="s">
        <v>1224</v>
      </c>
      <c r="W236" s="147"/>
    </row>
    <row r="237" spans="1:23" x14ac:dyDescent="0.25">
      <c r="A237" s="140" t="s">
        <v>1225</v>
      </c>
      <c r="B237" s="140" t="s">
        <v>1226</v>
      </c>
      <c r="C237" s="149" t="s">
        <v>911</v>
      </c>
      <c r="D237" s="156"/>
      <c r="E237" s="144"/>
      <c r="F237" s="156"/>
      <c r="G237" s="144"/>
      <c r="H237" s="156"/>
      <c r="I237" s="144"/>
      <c r="J237" s="156">
        <v>43983</v>
      </c>
      <c r="K237" s="162" t="s">
        <v>949</v>
      </c>
      <c r="L237" s="163"/>
      <c r="M237" s="144"/>
      <c r="N237" s="156"/>
      <c r="O237" s="144"/>
      <c r="P237" s="156"/>
      <c r="Q237" s="144"/>
      <c r="R237" s="156"/>
      <c r="S237" s="144"/>
      <c r="T237" s="156"/>
      <c r="U237" s="144"/>
      <c r="V237" s="146" t="s">
        <v>1227</v>
      </c>
      <c r="W237" s="147"/>
    </row>
    <row r="238" spans="1:23" x14ac:dyDescent="0.25">
      <c r="A238" s="140" t="s">
        <v>686</v>
      </c>
      <c r="B238" s="140" t="s">
        <v>685</v>
      </c>
      <c r="C238" s="149" t="s">
        <v>911</v>
      </c>
      <c r="D238" s="156"/>
      <c r="E238" s="144"/>
      <c r="F238" s="156"/>
      <c r="G238" s="144"/>
      <c r="H238" s="156"/>
      <c r="I238" s="144"/>
      <c r="J238" s="156">
        <v>43678</v>
      </c>
      <c r="K238" s="162" t="s">
        <v>949</v>
      </c>
      <c r="L238" s="163"/>
      <c r="M238" s="144"/>
      <c r="N238" s="156"/>
      <c r="O238" s="144"/>
      <c r="P238" s="156"/>
      <c r="Q238" s="144"/>
      <c r="R238" s="156"/>
      <c r="S238" s="144"/>
      <c r="T238" s="156"/>
      <c r="U238" s="144"/>
      <c r="V238" s="167" t="s">
        <v>1228</v>
      </c>
      <c r="W238" s="147"/>
    </row>
    <row r="239" spans="1:23" ht="15" customHeight="1" x14ac:dyDescent="0.2">
      <c r="A239" s="140" t="s">
        <v>1229</v>
      </c>
      <c r="B239" s="140" t="s">
        <v>1230</v>
      </c>
      <c r="C239" s="149" t="s">
        <v>911</v>
      </c>
      <c r="D239" s="156"/>
      <c r="E239" s="144"/>
      <c r="F239" s="156"/>
      <c r="G239" s="144"/>
      <c r="H239" s="156"/>
      <c r="I239" s="144"/>
      <c r="J239" s="156"/>
      <c r="K239" s="144"/>
      <c r="L239" s="156"/>
      <c r="M239" s="144"/>
      <c r="N239" s="156"/>
      <c r="O239" s="144"/>
      <c r="P239" s="156"/>
      <c r="Q239" s="144"/>
      <c r="R239" s="156">
        <v>44317</v>
      </c>
      <c r="S239" s="157" t="s">
        <v>1077</v>
      </c>
      <c r="T239" s="158"/>
      <c r="U239" s="148"/>
      <c r="V239" s="146" t="s">
        <v>1231</v>
      </c>
      <c r="W239" s="147"/>
    </row>
    <row r="240" spans="1:23" ht="24" x14ac:dyDescent="0.25">
      <c r="A240" s="140" t="s">
        <v>1232</v>
      </c>
      <c r="B240" s="140" t="s">
        <v>1233</v>
      </c>
      <c r="C240" s="149" t="s">
        <v>911</v>
      </c>
      <c r="D240" s="156"/>
      <c r="E240" s="144"/>
      <c r="F240" s="156"/>
      <c r="G240" s="144"/>
      <c r="H240" s="156"/>
      <c r="I240" s="144"/>
      <c r="J240" s="156">
        <v>44378</v>
      </c>
      <c r="K240" s="154" t="s">
        <v>585</v>
      </c>
      <c r="L240" s="142"/>
      <c r="M240" s="144"/>
      <c r="N240" s="156"/>
      <c r="O240" s="144"/>
      <c r="P240" s="156"/>
      <c r="Q240" s="144"/>
      <c r="R240" s="156"/>
      <c r="S240" s="144"/>
      <c r="T240" s="156"/>
      <c r="U240" s="144"/>
      <c r="V240" s="167" t="s">
        <v>1234</v>
      </c>
      <c r="W240" s="147"/>
    </row>
    <row r="241" spans="1:23" ht="24" x14ac:dyDescent="0.25">
      <c r="A241" s="140" t="s">
        <v>683</v>
      </c>
      <c r="B241" s="140" t="s">
        <v>682</v>
      </c>
      <c r="C241" s="149" t="s">
        <v>911</v>
      </c>
      <c r="D241" s="156"/>
      <c r="E241" s="144"/>
      <c r="F241" s="156"/>
      <c r="G241" s="144"/>
      <c r="H241" s="156"/>
      <c r="I241" s="144"/>
      <c r="J241" s="156">
        <v>43647</v>
      </c>
      <c r="K241" s="162" t="s">
        <v>949</v>
      </c>
      <c r="L241" s="163"/>
      <c r="M241" s="144"/>
      <c r="N241" s="156"/>
      <c r="O241" s="144"/>
      <c r="P241" s="156"/>
      <c r="Q241" s="144"/>
      <c r="R241" s="156"/>
      <c r="S241" s="144"/>
      <c r="T241" s="156"/>
      <c r="U241" s="144"/>
      <c r="V241" s="167" t="s">
        <v>1235</v>
      </c>
      <c r="W241" s="147"/>
    </row>
    <row r="242" spans="1:23" ht="15" customHeight="1" x14ac:dyDescent="0.2">
      <c r="A242" s="140" t="s">
        <v>1236</v>
      </c>
      <c r="B242" s="140" t="s">
        <v>1237</v>
      </c>
      <c r="C242" s="149" t="s">
        <v>911</v>
      </c>
      <c r="D242" s="156"/>
      <c r="E242" s="144"/>
      <c r="F242" s="156"/>
      <c r="G242" s="144"/>
      <c r="H242" s="156"/>
      <c r="I242" s="144"/>
      <c r="J242" s="156"/>
      <c r="K242" s="144"/>
      <c r="L242" s="156"/>
      <c r="M242" s="144"/>
      <c r="N242" s="156"/>
      <c r="O242" s="144"/>
      <c r="P242" s="156"/>
      <c r="Q242" s="144"/>
      <c r="R242" s="156">
        <v>44256</v>
      </c>
      <c r="S242" s="157" t="s">
        <v>1077</v>
      </c>
      <c r="T242" s="158"/>
      <c r="U242" s="148"/>
      <c r="V242" s="167" t="s">
        <v>1238</v>
      </c>
      <c r="W242" s="147"/>
    </row>
    <row r="243" spans="1:23" ht="15" customHeight="1" x14ac:dyDescent="0.2">
      <c r="A243" s="140" t="s">
        <v>1239</v>
      </c>
      <c r="B243" s="140" t="s">
        <v>709</v>
      </c>
      <c r="C243" s="149" t="s">
        <v>911</v>
      </c>
      <c r="D243" s="156"/>
      <c r="E243" s="144"/>
      <c r="F243" s="156"/>
      <c r="G243" s="144"/>
      <c r="H243" s="156"/>
      <c r="I243" s="144"/>
      <c r="J243" s="156"/>
      <c r="K243" s="144"/>
      <c r="L243" s="156"/>
      <c r="M243" s="144"/>
      <c r="N243" s="156"/>
      <c r="O243" s="144"/>
      <c r="P243" s="156"/>
      <c r="Q243" s="144"/>
      <c r="R243" s="156">
        <v>44348</v>
      </c>
      <c r="S243" s="143" t="s">
        <v>917</v>
      </c>
      <c r="T243" s="169"/>
      <c r="U243" s="148"/>
      <c r="V243" s="146" t="s">
        <v>1240</v>
      </c>
      <c r="W243" s="147"/>
    </row>
    <row r="244" spans="1:23" x14ac:dyDescent="0.2">
      <c r="A244" s="140" t="s">
        <v>1241</v>
      </c>
      <c r="B244" s="140" t="s">
        <v>1242</v>
      </c>
      <c r="C244" s="149" t="s">
        <v>911</v>
      </c>
      <c r="D244" s="156"/>
      <c r="E244" s="144"/>
      <c r="F244" s="156"/>
      <c r="G244" s="144"/>
      <c r="H244" s="156"/>
      <c r="I244" s="144"/>
      <c r="J244" s="156"/>
      <c r="K244" s="144"/>
      <c r="L244" s="156"/>
      <c r="M244" s="144"/>
      <c r="N244" s="156"/>
      <c r="O244" s="144"/>
      <c r="P244" s="156"/>
      <c r="Q244" s="144"/>
      <c r="R244" s="156">
        <v>44013</v>
      </c>
      <c r="S244" s="143" t="s">
        <v>1047</v>
      </c>
      <c r="T244" s="169"/>
      <c r="U244" s="148"/>
      <c r="V244" s="146" t="s">
        <v>1243</v>
      </c>
      <c r="W244" s="147"/>
    </row>
    <row r="245" spans="1:23" x14ac:dyDescent="0.2">
      <c r="A245" s="140" t="s">
        <v>1241</v>
      </c>
      <c r="B245" s="140" t="s">
        <v>587</v>
      </c>
      <c r="C245" s="149" t="s">
        <v>911</v>
      </c>
      <c r="D245" s="156"/>
      <c r="E245" s="144"/>
      <c r="F245" s="156"/>
      <c r="G245" s="144"/>
      <c r="H245" s="156"/>
      <c r="I245" s="144"/>
      <c r="J245" s="156"/>
      <c r="K245" s="144"/>
      <c r="L245" s="156"/>
      <c r="M245" s="144"/>
      <c r="N245" s="156"/>
      <c r="O245" s="144"/>
      <c r="P245" s="156"/>
      <c r="Q245" s="144"/>
      <c r="R245" s="156">
        <v>44013</v>
      </c>
      <c r="S245" s="143" t="s">
        <v>1047</v>
      </c>
      <c r="T245" s="169"/>
      <c r="U245" s="148"/>
      <c r="V245" s="146" t="s">
        <v>1244</v>
      </c>
      <c r="W245" s="147"/>
    </row>
    <row r="246" spans="1:23" x14ac:dyDescent="0.25">
      <c r="A246" s="140" t="s">
        <v>1241</v>
      </c>
      <c r="B246" s="140" t="s">
        <v>600</v>
      </c>
      <c r="C246" s="149" t="s">
        <v>911</v>
      </c>
      <c r="D246" s="156">
        <v>43922</v>
      </c>
      <c r="E246" s="157" t="s">
        <v>1105</v>
      </c>
      <c r="F246" s="158"/>
      <c r="G246" s="144"/>
      <c r="H246" s="156"/>
      <c r="I246" s="144"/>
      <c r="J246" s="156"/>
      <c r="K246" s="144"/>
      <c r="L246" s="156"/>
      <c r="M246" s="144"/>
      <c r="N246" s="156"/>
      <c r="O246" s="144"/>
      <c r="P246" s="156"/>
      <c r="Q246" s="144"/>
      <c r="R246" s="156"/>
      <c r="S246" s="144"/>
      <c r="T246" s="156"/>
      <c r="U246" s="144"/>
      <c r="V246" s="146" t="s">
        <v>1245</v>
      </c>
      <c r="W246" s="147"/>
    </row>
    <row r="247" spans="1:23" x14ac:dyDescent="0.25">
      <c r="A247" s="140" t="s">
        <v>680</v>
      </c>
      <c r="B247" s="140" t="s">
        <v>1246</v>
      </c>
      <c r="C247" s="149" t="s">
        <v>911</v>
      </c>
      <c r="D247" s="156">
        <v>43709</v>
      </c>
      <c r="E247" s="157" t="s">
        <v>966</v>
      </c>
      <c r="F247" s="169"/>
      <c r="G247" s="144"/>
      <c r="H247" s="156"/>
      <c r="I247" s="144"/>
      <c r="J247" s="156"/>
      <c r="K247" s="152"/>
      <c r="L247" s="142"/>
      <c r="M247" s="144"/>
      <c r="N247" s="156"/>
      <c r="O247" s="144"/>
      <c r="P247" s="156"/>
      <c r="Q247" s="144"/>
      <c r="R247" s="156"/>
      <c r="S247" s="144"/>
      <c r="T247" s="156"/>
      <c r="U247" s="144"/>
      <c r="V247" s="146" t="s">
        <v>1247</v>
      </c>
      <c r="W247" s="147"/>
    </row>
    <row r="248" spans="1:23" x14ac:dyDescent="0.25">
      <c r="A248" s="140" t="s">
        <v>680</v>
      </c>
      <c r="B248" s="140" t="s">
        <v>1246</v>
      </c>
      <c r="C248" s="149" t="s">
        <v>911</v>
      </c>
      <c r="D248" s="156"/>
      <c r="E248" s="157"/>
      <c r="F248" s="158"/>
      <c r="G248" s="144"/>
      <c r="H248" s="156"/>
      <c r="I248" s="144"/>
      <c r="J248" s="156">
        <v>44013</v>
      </c>
      <c r="K248" s="154" t="s">
        <v>705</v>
      </c>
      <c r="L248" s="142"/>
      <c r="M248" s="144"/>
      <c r="N248" s="156"/>
      <c r="O248" s="144"/>
      <c r="P248" s="156"/>
      <c r="Q248" s="144"/>
      <c r="R248" s="156"/>
      <c r="S248" s="144"/>
      <c r="T248" s="156"/>
      <c r="U248" s="144"/>
      <c r="V248" s="146" t="s">
        <v>1247</v>
      </c>
      <c r="W248" s="147"/>
    </row>
    <row r="249" spans="1:23" x14ac:dyDescent="0.25">
      <c r="A249" s="140" t="s">
        <v>680</v>
      </c>
      <c r="B249" s="140" t="s">
        <v>600</v>
      </c>
      <c r="C249" s="149" t="s">
        <v>911</v>
      </c>
      <c r="D249" s="156"/>
      <c r="E249" s="144"/>
      <c r="F249" s="156"/>
      <c r="G249" s="144"/>
      <c r="H249" s="156"/>
      <c r="I249" s="144"/>
      <c r="J249" s="156">
        <v>43800</v>
      </c>
      <c r="K249" s="154" t="s">
        <v>599</v>
      </c>
      <c r="L249" s="142"/>
      <c r="M249" s="144"/>
      <c r="N249" s="156"/>
      <c r="O249" s="144"/>
      <c r="P249" s="156"/>
      <c r="Q249" s="144"/>
      <c r="R249" s="156"/>
      <c r="S249" s="144"/>
      <c r="T249" s="156"/>
      <c r="U249" s="144"/>
      <c r="V249" s="146" t="s">
        <v>1248</v>
      </c>
      <c r="W249" s="147"/>
    </row>
    <row r="250" spans="1:23" ht="15" customHeight="1" x14ac:dyDescent="0.25">
      <c r="A250" s="140" t="s">
        <v>680</v>
      </c>
      <c r="B250" s="140" t="s">
        <v>600</v>
      </c>
      <c r="C250" s="149" t="s">
        <v>911</v>
      </c>
      <c r="D250" s="156"/>
      <c r="E250" s="144"/>
      <c r="F250" s="156"/>
      <c r="G250" s="144"/>
      <c r="H250" s="156"/>
      <c r="I250" s="144"/>
      <c r="J250" s="156"/>
      <c r="K250" s="154"/>
      <c r="L250" s="142"/>
      <c r="M250" s="144"/>
      <c r="N250" s="156"/>
      <c r="O250" s="144"/>
      <c r="P250" s="156"/>
      <c r="Q250" s="144"/>
      <c r="R250" s="156"/>
      <c r="S250" s="144"/>
      <c r="T250" s="156"/>
      <c r="U250" s="144"/>
      <c r="V250" s="167" t="s">
        <v>984</v>
      </c>
      <c r="W250" s="147"/>
    </row>
    <row r="251" spans="1:23" x14ac:dyDescent="0.25">
      <c r="A251" s="140" t="s">
        <v>1249</v>
      </c>
      <c r="B251" s="140" t="s">
        <v>994</v>
      </c>
      <c r="C251" s="149" t="s">
        <v>911</v>
      </c>
      <c r="D251" s="156"/>
      <c r="E251" s="144"/>
      <c r="F251" s="156"/>
      <c r="G251" s="144"/>
      <c r="H251" s="156"/>
      <c r="I251" s="144"/>
      <c r="J251" s="156">
        <v>43891</v>
      </c>
      <c r="K251" s="154" t="s">
        <v>585</v>
      </c>
      <c r="L251" s="142"/>
      <c r="M251" s="144"/>
      <c r="N251" s="156"/>
      <c r="O251" s="144"/>
      <c r="P251" s="156"/>
      <c r="Q251" s="152"/>
      <c r="R251" s="142"/>
      <c r="S251" s="144"/>
      <c r="T251" s="156"/>
      <c r="U251" s="144"/>
      <c r="V251" s="146" t="s">
        <v>1250</v>
      </c>
      <c r="W251" s="147"/>
    </row>
    <row r="252" spans="1:23" x14ac:dyDescent="0.25">
      <c r="A252" s="140" t="s">
        <v>1249</v>
      </c>
      <c r="B252" s="140" t="s">
        <v>994</v>
      </c>
      <c r="C252" s="149" t="s">
        <v>911</v>
      </c>
      <c r="D252" s="156"/>
      <c r="E252" s="144"/>
      <c r="F252" s="156"/>
      <c r="G252" s="144"/>
      <c r="H252" s="156"/>
      <c r="I252" s="144"/>
      <c r="J252" s="156"/>
      <c r="K252" s="154"/>
      <c r="L252" s="142"/>
      <c r="M252" s="144"/>
      <c r="N252" s="156"/>
      <c r="O252" s="144"/>
      <c r="P252" s="156">
        <v>43405</v>
      </c>
      <c r="Q252" s="154" t="s">
        <v>580</v>
      </c>
      <c r="R252" s="142"/>
      <c r="S252" s="144"/>
      <c r="T252" s="156"/>
      <c r="U252" s="144"/>
      <c r="V252" s="167" t="s">
        <v>984</v>
      </c>
      <c r="W252" s="147"/>
    </row>
    <row r="253" spans="1:23" x14ac:dyDescent="0.25">
      <c r="A253" s="140" t="s">
        <v>1249</v>
      </c>
      <c r="B253" s="140" t="s">
        <v>622</v>
      </c>
      <c r="C253" s="149" t="s">
        <v>911</v>
      </c>
      <c r="D253" s="156">
        <v>43952</v>
      </c>
      <c r="E253" s="157" t="s">
        <v>985</v>
      </c>
      <c r="F253" s="158"/>
      <c r="G253" s="144"/>
      <c r="H253" s="156"/>
      <c r="I253" s="144"/>
      <c r="J253" s="156"/>
      <c r="K253" s="144"/>
      <c r="L253" s="156"/>
      <c r="M253" s="152"/>
      <c r="N253" s="168"/>
      <c r="O253" s="144"/>
      <c r="P253" s="156"/>
      <c r="Q253" s="144"/>
      <c r="R253" s="156"/>
      <c r="S253" s="144"/>
      <c r="T253" s="156"/>
      <c r="U253" s="144"/>
      <c r="V253" s="146" t="s">
        <v>1251</v>
      </c>
      <c r="W253" s="147"/>
    </row>
    <row r="254" spans="1:23" x14ac:dyDescent="0.25">
      <c r="A254" s="140" t="s">
        <v>1249</v>
      </c>
      <c r="B254" s="140" t="s">
        <v>622</v>
      </c>
      <c r="C254" s="149" t="s">
        <v>911</v>
      </c>
      <c r="D254" s="156"/>
      <c r="E254" s="157"/>
      <c r="F254" s="158"/>
      <c r="G254" s="144"/>
      <c r="H254" s="156"/>
      <c r="I254" s="144"/>
      <c r="J254" s="156"/>
      <c r="K254" s="144"/>
      <c r="L254" s="156"/>
      <c r="M254" s="153" t="s">
        <v>585</v>
      </c>
      <c r="N254" s="168"/>
      <c r="O254" s="144"/>
      <c r="P254" s="156"/>
      <c r="Q254" s="144"/>
      <c r="R254" s="156"/>
      <c r="S254" s="144"/>
      <c r="T254" s="156"/>
      <c r="U254" s="144"/>
      <c r="V254" s="167" t="s">
        <v>984</v>
      </c>
      <c r="W254" s="147"/>
    </row>
    <row r="255" spans="1:23" x14ac:dyDescent="0.25">
      <c r="A255" s="140" t="s">
        <v>1252</v>
      </c>
      <c r="B255" s="140" t="s">
        <v>1253</v>
      </c>
      <c r="C255" s="149" t="s">
        <v>911</v>
      </c>
      <c r="D255" s="156"/>
      <c r="E255" s="144"/>
      <c r="F255" s="156"/>
      <c r="G255" s="144"/>
      <c r="H255" s="156"/>
      <c r="I255" s="144"/>
      <c r="J255" s="156">
        <v>43800</v>
      </c>
      <c r="K255" s="154" t="s">
        <v>585</v>
      </c>
      <c r="L255" s="142"/>
      <c r="M255" s="144"/>
      <c r="N255" s="156"/>
      <c r="O255" s="144"/>
      <c r="P255" s="156"/>
      <c r="Q255" s="144"/>
      <c r="R255" s="156"/>
      <c r="S255" s="144"/>
      <c r="T255" s="156"/>
      <c r="U255" s="144"/>
      <c r="V255" s="146" t="s">
        <v>1254</v>
      </c>
      <c r="W255" s="147"/>
    </row>
    <row r="256" spans="1:23" x14ac:dyDescent="0.25">
      <c r="A256" s="140" t="s">
        <v>1252</v>
      </c>
      <c r="B256" s="140" t="s">
        <v>1253</v>
      </c>
      <c r="C256" s="149" t="s">
        <v>911</v>
      </c>
      <c r="D256" s="156"/>
      <c r="E256" s="144"/>
      <c r="F256" s="156"/>
      <c r="G256" s="144"/>
      <c r="H256" s="156"/>
      <c r="I256" s="144"/>
      <c r="J256" s="156"/>
      <c r="K256" s="154"/>
      <c r="L256" s="142"/>
      <c r="M256" s="144"/>
      <c r="N256" s="156"/>
      <c r="O256" s="144"/>
      <c r="P256" s="156"/>
      <c r="Q256" s="144"/>
      <c r="R256" s="156"/>
      <c r="S256" s="144"/>
      <c r="T256" s="156"/>
      <c r="U256" s="144"/>
      <c r="V256" s="167" t="s">
        <v>984</v>
      </c>
      <c r="W256" s="147"/>
    </row>
    <row r="257" spans="1:23" x14ac:dyDescent="0.25">
      <c r="A257" s="140" t="s">
        <v>1252</v>
      </c>
      <c r="B257" s="140" t="s">
        <v>664</v>
      </c>
      <c r="C257" s="149" t="s">
        <v>911</v>
      </c>
      <c r="D257" s="156"/>
      <c r="E257" s="144"/>
      <c r="F257" s="156"/>
      <c r="G257" s="144"/>
      <c r="H257" s="156"/>
      <c r="I257" s="144"/>
      <c r="J257" s="156">
        <v>43952</v>
      </c>
      <c r="K257" s="154" t="s">
        <v>585</v>
      </c>
      <c r="L257" s="142"/>
      <c r="M257" s="144"/>
      <c r="N257" s="156"/>
      <c r="O257" s="144"/>
      <c r="P257" s="156"/>
      <c r="Q257" s="144"/>
      <c r="R257" s="156"/>
      <c r="S257" s="144"/>
      <c r="T257" s="156"/>
      <c r="U257" s="144"/>
      <c r="V257" s="146" t="s">
        <v>1255</v>
      </c>
      <c r="W257" s="147"/>
    </row>
    <row r="258" spans="1:23" x14ac:dyDescent="0.25">
      <c r="A258" s="140" t="s">
        <v>1252</v>
      </c>
      <c r="B258" s="140" t="s">
        <v>664</v>
      </c>
      <c r="C258" s="149" t="s">
        <v>911</v>
      </c>
      <c r="D258" s="156"/>
      <c r="E258" s="144"/>
      <c r="F258" s="156"/>
      <c r="G258" s="144"/>
      <c r="H258" s="156"/>
      <c r="I258" s="144"/>
      <c r="J258" s="156"/>
      <c r="K258" s="154"/>
      <c r="L258" s="142"/>
      <c r="M258" s="144"/>
      <c r="N258" s="156"/>
      <c r="O258" s="144"/>
      <c r="P258" s="156"/>
      <c r="Q258" s="144"/>
      <c r="R258" s="156"/>
      <c r="S258" s="144"/>
      <c r="T258" s="156"/>
      <c r="U258" s="144"/>
      <c r="V258" s="167" t="s">
        <v>984</v>
      </c>
      <c r="W258" s="147"/>
    </row>
    <row r="259" spans="1:23" x14ac:dyDescent="0.25">
      <c r="A259" s="140" t="s">
        <v>1256</v>
      </c>
      <c r="B259" s="140" t="s">
        <v>965</v>
      </c>
      <c r="C259" s="149" t="s">
        <v>911</v>
      </c>
      <c r="D259" s="156"/>
      <c r="E259" s="144"/>
      <c r="F259" s="156"/>
      <c r="G259" s="144"/>
      <c r="H259" s="156"/>
      <c r="I259" s="144"/>
      <c r="J259" s="156">
        <v>44256</v>
      </c>
      <c r="K259" s="162" t="s">
        <v>949</v>
      </c>
      <c r="L259" s="163"/>
      <c r="M259" s="144"/>
      <c r="N259" s="156"/>
      <c r="O259" s="144"/>
      <c r="P259" s="156"/>
      <c r="Q259" s="144"/>
      <c r="R259" s="156"/>
      <c r="S259" s="144"/>
      <c r="T259" s="156"/>
      <c r="U259" s="144"/>
      <c r="V259" s="167" t="s">
        <v>1257</v>
      </c>
      <c r="W259" s="147"/>
    </row>
    <row r="260" spans="1:23" x14ac:dyDescent="0.25">
      <c r="A260" s="140" t="s">
        <v>1256</v>
      </c>
      <c r="B260" s="140" t="s">
        <v>965</v>
      </c>
      <c r="C260" s="149" t="s">
        <v>911</v>
      </c>
      <c r="D260" s="156"/>
      <c r="E260" s="144"/>
      <c r="F260" s="156"/>
      <c r="G260" s="144"/>
      <c r="H260" s="156"/>
      <c r="I260" s="144"/>
      <c r="J260" s="156"/>
      <c r="K260" s="154"/>
      <c r="L260" s="142"/>
      <c r="M260" s="144"/>
      <c r="N260" s="156"/>
      <c r="O260" s="144"/>
      <c r="P260" s="156"/>
      <c r="Q260" s="144"/>
      <c r="R260" s="156"/>
      <c r="S260" s="144"/>
      <c r="T260" s="156"/>
      <c r="U260" s="144"/>
      <c r="V260" s="167" t="s">
        <v>1022</v>
      </c>
      <c r="W260" s="147"/>
    </row>
    <row r="261" spans="1:23" x14ac:dyDescent="0.25">
      <c r="A261" s="140" t="s">
        <v>1256</v>
      </c>
      <c r="B261" s="140" t="s">
        <v>1258</v>
      </c>
      <c r="C261" s="149" t="s">
        <v>911</v>
      </c>
      <c r="D261" s="156"/>
      <c r="E261" s="144"/>
      <c r="F261" s="156"/>
      <c r="G261" s="144"/>
      <c r="H261" s="156"/>
      <c r="I261" s="144"/>
      <c r="J261" s="156">
        <v>44256</v>
      </c>
      <c r="K261" s="162" t="s">
        <v>949</v>
      </c>
      <c r="L261" s="163"/>
      <c r="M261" s="144"/>
      <c r="N261" s="156"/>
      <c r="O261" s="144"/>
      <c r="P261" s="156"/>
      <c r="Q261" s="144"/>
      <c r="R261" s="156"/>
      <c r="S261" s="144"/>
      <c r="T261" s="156"/>
      <c r="U261" s="144"/>
      <c r="V261" s="167" t="s">
        <v>1259</v>
      </c>
      <c r="W261" s="147"/>
    </row>
    <row r="262" spans="1:23" ht="15" customHeight="1" x14ac:dyDescent="0.25">
      <c r="A262" s="140" t="s">
        <v>1256</v>
      </c>
      <c r="B262" s="140" t="s">
        <v>1258</v>
      </c>
      <c r="C262" s="149" t="s">
        <v>911</v>
      </c>
      <c r="D262" s="156"/>
      <c r="E262" s="144"/>
      <c r="F262" s="156"/>
      <c r="G262" s="144"/>
      <c r="H262" s="156"/>
      <c r="I262" s="144"/>
      <c r="J262" s="156"/>
      <c r="K262" s="154"/>
      <c r="L262" s="142"/>
      <c r="M262" s="144"/>
      <c r="N262" s="156"/>
      <c r="O262" s="144"/>
      <c r="P262" s="156"/>
      <c r="Q262" s="144"/>
      <c r="R262" s="156"/>
      <c r="S262" s="144"/>
      <c r="T262" s="156"/>
      <c r="U262" s="144"/>
      <c r="V262" s="167" t="s">
        <v>1022</v>
      </c>
      <c r="W262" s="147"/>
    </row>
    <row r="263" spans="1:23" x14ac:dyDescent="0.25">
      <c r="A263" s="140" t="s">
        <v>674</v>
      </c>
      <c r="B263" s="140" t="s">
        <v>1260</v>
      </c>
      <c r="C263" s="149" t="s">
        <v>911</v>
      </c>
      <c r="D263" s="156"/>
      <c r="E263" s="144"/>
      <c r="F263" s="156"/>
      <c r="G263" s="144"/>
      <c r="H263" s="156"/>
      <c r="I263" s="144"/>
      <c r="J263" s="156">
        <v>44256</v>
      </c>
      <c r="K263" s="154" t="s">
        <v>602</v>
      </c>
      <c r="L263" s="142"/>
      <c r="M263" s="144"/>
      <c r="N263" s="156"/>
      <c r="O263" s="144"/>
      <c r="P263" s="156"/>
      <c r="Q263" s="144"/>
      <c r="R263" s="156"/>
      <c r="S263" s="144"/>
      <c r="T263" s="156"/>
      <c r="U263" s="144"/>
      <c r="V263" s="146" t="s">
        <v>1261</v>
      </c>
      <c r="W263" s="147"/>
    </row>
    <row r="264" spans="1:23" ht="24" x14ac:dyDescent="0.25">
      <c r="A264" s="140" t="s">
        <v>674</v>
      </c>
      <c r="B264" s="140" t="s">
        <v>673</v>
      </c>
      <c r="C264" s="149" t="s">
        <v>911</v>
      </c>
      <c r="D264" s="156"/>
      <c r="E264" s="144"/>
      <c r="F264" s="156"/>
      <c r="G264" s="144"/>
      <c r="H264" s="156"/>
      <c r="I264" s="144"/>
      <c r="J264" s="156">
        <v>43617</v>
      </c>
      <c r="K264" s="154" t="s">
        <v>705</v>
      </c>
      <c r="L264" s="142"/>
      <c r="M264" s="144"/>
      <c r="N264" s="156"/>
      <c r="O264" s="144"/>
      <c r="P264" s="156"/>
      <c r="Q264" s="144"/>
      <c r="R264" s="156"/>
      <c r="S264" s="144"/>
      <c r="T264" s="156"/>
      <c r="U264" s="144"/>
      <c r="V264" s="146" t="s">
        <v>1262</v>
      </c>
      <c r="W264" s="147"/>
    </row>
    <row r="265" spans="1:23" ht="24" x14ac:dyDescent="0.25">
      <c r="A265" s="140" t="s">
        <v>674</v>
      </c>
      <c r="B265" s="140" t="s">
        <v>673</v>
      </c>
      <c r="C265" s="149" t="s">
        <v>911</v>
      </c>
      <c r="D265" s="156"/>
      <c r="E265" s="144"/>
      <c r="F265" s="156"/>
      <c r="G265" s="144"/>
      <c r="H265" s="156"/>
      <c r="I265" s="144"/>
      <c r="J265" s="156"/>
      <c r="K265" s="154"/>
      <c r="L265" s="142"/>
      <c r="M265" s="144"/>
      <c r="N265" s="156"/>
      <c r="O265" s="144"/>
      <c r="P265" s="156"/>
      <c r="Q265" s="144"/>
      <c r="R265" s="156"/>
      <c r="S265" s="144"/>
      <c r="T265" s="156"/>
      <c r="U265" s="144"/>
      <c r="V265" s="167" t="s">
        <v>984</v>
      </c>
      <c r="W265" s="147"/>
    </row>
    <row r="266" spans="1:23" ht="15" customHeight="1" x14ac:dyDescent="0.2">
      <c r="A266" s="140" t="s">
        <v>674</v>
      </c>
      <c r="B266" s="140" t="s">
        <v>671</v>
      </c>
      <c r="C266" s="149" t="s">
        <v>911</v>
      </c>
      <c r="D266" s="156"/>
      <c r="E266" s="144"/>
      <c r="F266" s="156"/>
      <c r="G266" s="144"/>
      <c r="H266" s="156">
        <v>44166</v>
      </c>
      <c r="I266" s="160" t="s">
        <v>946</v>
      </c>
      <c r="J266" s="195"/>
      <c r="K266" s="152"/>
      <c r="L266" s="150"/>
      <c r="M266" s="144"/>
      <c r="N266" s="156"/>
      <c r="O266" s="144"/>
      <c r="P266" s="156"/>
      <c r="Q266" s="144"/>
      <c r="R266" s="156"/>
      <c r="S266" s="152"/>
      <c r="T266" s="177"/>
      <c r="U266" s="148"/>
      <c r="V266" s="146" t="s">
        <v>1263</v>
      </c>
      <c r="W266" s="147"/>
    </row>
    <row r="267" spans="1:23" ht="15" customHeight="1" x14ac:dyDescent="0.2">
      <c r="A267" s="140" t="s">
        <v>674</v>
      </c>
      <c r="B267" s="140" t="s">
        <v>671</v>
      </c>
      <c r="C267" s="149" t="s">
        <v>911</v>
      </c>
      <c r="D267" s="156"/>
      <c r="E267" s="144"/>
      <c r="F267" s="156"/>
      <c r="G267" s="144"/>
      <c r="H267" s="156"/>
      <c r="I267" s="160"/>
      <c r="J267" s="195"/>
      <c r="K267" s="152"/>
      <c r="L267" s="150"/>
      <c r="M267" s="144"/>
      <c r="N267" s="156"/>
      <c r="O267" s="144"/>
      <c r="P267" s="156"/>
      <c r="Q267" s="144"/>
      <c r="R267" s="156">
        <v>44166</v>
      </c>
      <c r="S267" s="145" t="s">
        <v>1264</v>
      </c>
      <c r="T267" s="177"/>
      <c r="U267" s="148"/>
      <c r="V267" s="146" t="s">
        <v>1263</v>
      </c>
      <c r="W267" s="147"/>
    </row>
    <row r="268" spans="1:23" x14ac:dyDescent="0.2">
      <c r="A268" s="140" t="s">
        <v>674</v>
      </c>
      <c r="B268" s="140" t="s">
        <v>671</v>
      </c>
      <c r="C268" s="149" t="s">
        <v>911</v>
      </c>
      <c r="D268" s="156"/>
      <c r="E268" s="144"/>
      <c r="F268" s="156"/>
      <c r="G268" s="144"/>
      <c r="H268" s="156"/>
      <c r="I268" s="144"/>
      <c r="J268" s="156">
        <v>44013</v>
      </c>
      <c r="K268" s="144" t="s">
        <v>705</v>
      </c>
      <c r="L268" s="174"/>
      <c r="M268" s="144"/>
      <c r="N268" s="156"/>
      <c r="O268" s="144"/>
      <c r="P268" s="156"/>
      <c r="Q268" s="144"/>
      <c r="R268" s="156"/>
      <c r="S268" s="144"/>
      <c r="T268" s="156"/>
      <c r="U268" s="148"/>
      <c r="V268" s="146" t="s">
        <v>1265</v>
      </c>
      <c r="W268" s="147"/>
    </row>
    <row r="269" spans="1:23" x14ac:dyDescent="0.25">
      <c r="A269" s="140" t="s">
        <v>674</v>
      </c>
      <c r="B269" s="140" t="s">
        <v>671</v>
      </c>
      <c r="C269" s="149" t="s">
        <v>920</v>
      </c>
      <c r="D269" s="156"/>
      <c r="E269" s="144"/>
      <c r="F269" s="156"/>
      <c r="G269" s="144"/>
      <c r="H269" s="156"/>
      <c r="I269" s="144"/>
      <c r="J269" s="156">
        <v>44470</v>
      </c>
      <c r="K269" s="144" t="s">
        <v>705</v>
      </c>
      <c r="L269" s="174"/>
      <c r="M269" s="144"/>
      <c r="N269" s="156"/>
      <c r="O269" s="144"/>
      <c r="P269" s="156"/>
      <c r="Q269" s="144"/>
      <c r="R269" s="156"/>
      <c r="S269" s="175"/>
      <c r="T269" s="176"/>
      <c r="U269" s="175"/>
      <c r="V269" s="146" t="s">
        <v>1265</v>
      </c>
      <c r="W269" s="147"/>
    </row>
    <row r="270" spans="1:23" x14ac:dyDescent="0.25">
      <c r="A270" s="140" t="s">
        <v>669</v>
      </c>
      <c r="B270" s="140" t="s">
        <v>668</v>
      </c>
      <c r="C270" s="149" t="s">
        <v>911</v>
      </c>
      <c r="D270" s="156">
        <v>44013</v>
      </c>
      <c r="E270" s="157" t="s">
        <v>935</v>
      </c>
      <c r="F270" s="158"/>
      <c r="G270" s="144"/>
      <c r="H270" s="156"/>
      <c r="I270" s="144"/>
      <c r="J270" s="156"/>
      <c r="K270" s="152"/>
      <c r="L270" s="142"/>
      <c r="M270" s="144"/>
      <c r="N270" s="156"/>
      <c r="O270" s="144"/>
      <c r="P270" s="156"/>
      <c r="Q270" s="144"/>
      <c r="R270" s="156"/>
      <c r="S270" s="144"/>
      <c r="T270" s="156"/>
      <c r="U270" s="144"/>
      <c r="V270" s="146" t="s">
        <v>1266</v>
      </c>
      <c r="W270" s="147"/>
    </row>
    <row r="271" spans="1:23" ht="15" customHeight="1" x14ac:dyDescent="0.25">
      <c r="A271" s="140" t="s">
        <v>669</v>
      </c>
      <c r="B271" s="140" t="s">
        <v>668</v>
      </c>
      <c r="C271" s="149" t="s">
        <v>911</v>
      </c>
      <c r="D271" s="156"/>
      <c r="E271" s="157"/>
      <c r="F271" s="158"/>
      <c r="G271" s="144"/>
      <c r="H271" s="156"/>
      <c r="I271" s="144"/>
      <c r="J271" s="156">
        <v>43435</v>
      </c>
      <c r="K271" s="154" t="s">
        <v>633</v>
      </c>
      <c r="L271" s="142"/>
      <c r="M271" s="144"/>
      <c r="N271" s="156"/>
      <c r="O271" s="144"/>
      <c r="P271" s="156"/>
      <c r="Q271" s="144"/>
      <c r="R271" s="156"/>
      <c r="S271" s="144"/>
      <c r="T271" s="156"/>
      <c r="U271" s="144"/>
      <c r="V271" s="146" t="s">
        <v>1266</v>
      </c>
      <c r="W271" s="147"/>
    </row>
    <row r="272" spans="1:23" x14ac:dyDescent="0.25">
      <c r="A272" s="140" t="s">
        <v>669</v>
      </c>
      <c r="B272" s="140" t="s">
        <v>1267</v>
      </c>
      <c r="C272" s="149" t="s">
        <v>911</v>
      </c>
      <c r="D272" s="156">
        <v>43800</v>
      </c>
      <c r="E272" s="157" t="s">
        <v>935</v>
      </c>
      <c r="F272" s="158"/>
      <c r="G272" s="144"/>
      <c r="H272" s="156"/>
      <c r="I272" s="144"/>
      <c r="J272" s="156"/>
      <c r="K272" s="144"/>
      <c r="L272" s="156"/>
      <c r="M272" s="144"/>
      <c r="N272" s="156"/>
      <c r="O272" s="144"/>
      <c r="P272" s="156"/>
      <c r="Q272" s="144"/>
      <c r="R272" s="156"/>
      <c r="S272" s="144"/>
      <c r="T272" s="156"/>
      <c r="U272" s="144"/>
      <c r="V272" s="146" t="s">
        <v>1268</v>
      </c>
      <c r="W272" s="147"/>
    </row>
    <row r="273" spans="1:23" x14ac:dyDescent="0.25">
      <c r="A273" s="140" t="s">
        <v>669</v>
      </c>
      <c r="B273" s="140" t="s">
        <v>1269</v>
      </c>
      <c r="C273" s="149" t="s">
        <v>911</v>
      </c>
      <c r="D273" s="156">
        <v>43952</v>
      </c>
      <c r="E273" s="143" t="s">
        <v>912</v>
      </c>
      <c r="F273" s="169"/>
      <c r="G273" s="144"/>
      <c r="H273" s="156"/>
      <c r="I273" s="144"/>
      <c r="J273" s="156"/>
      <c r="K273" s="144"/>
      <c r="L273" s="156"/>
      <c r="M273" s="144"/>
      <c r="N273" s="156"/>
      <c r="O273" s="144"/>
      <c r="P273" s="156"/>
      <c r="Q273" s="144"/>
      <c r="R273" s="156"/>
      <c r="S273" s="144"/>
      <c r="T273" s="156"/>
      <c r="U273" s="144"/>
      <c r="V273" s="146" t="s">
        <v>1270</v>
      </c>
      <c r="W273" s="147"/>
    </row>
    <row r="274" spans="1:23" x14ac:dyDescent="0.25">
      <c r="A274" s="140" t="s">
        <v>669</v>
      </c>
      <c r="B274" s="140" t="s">
        <v>587</v>
      </c>
      <c r="C274" s="149" t="s">
        <v>911</v>
      </c>
      <c r="D274" s="156">
        <v>43983</v>
      </c>
      <c r="E274" s="157" t="s">
        <v>977</v>
      </c>
      <c r="F274" s="169"/>
      <c r="G274" s="144"/>
      <c r="H274" s="156"/>
      <c r="I274" s="144"/>
      <c r="J274" s="156"/>
      <c r="K274" s="152"/>
      <c r="L274" s="142"/>
      <c r="M274" s="144"/>
      <c r="N274" s="156"/>
      <c r="O274" s="144"/>
      <c r="P274" s="156"/>
      <c r="Q274" s="144"/>
      <c r="R274" s="156"/>
      <c r="S274" s="144"/>
      <c r="T274" s="156"/>
      <c r="U274" s="144"/>
      <c r="V274" s="146" t="s">
        <v>1271</v>
      </c>
      <c r="W274" s="147"/>
    </row>
    <row r="275" spans="1:23" x14ac:dyDescent="0.25">
      <c r="A275" s="140" t="s">
        <v>669</v>
      </c>
      <c r="B275" s="140" t="s">
        <v>587</v>
      </c>
      <c r="C275" s="149" t="s">
        <v>911</v>
      </c>
      <c r="D275" s="156"/>
      <c r="E275" s="157"/>
      <c r="F275" s="158"/>
      <c r="G275" s="144"/>
      <c r="H275" s="156"/>
      <c r="I275" s="144"/>
      <c r="J275" s="156">
        <v>43435</v>
      </c>
      <c r="K275" s="154" t="s">
        <v>585</v>
      </c>
      <c r="L275" s="142"/>
      <c r="M275" s="144"/>
      <c r="N275" s="156"/>
      <c r="O275" s="144"/>
      <c r="P275" s="156"/>
      <c r="Q275" s="144"/>
      <c r="R275" s="156"/>
      <c r="S275" s="144"/>
      <c r="T275" s="156"/>
      <c r="U275" s="144"/>
      <c r="V275" s="146" t="s">
        <v>1271</v>
      </c>
      <c r="W275" s="147"/>
    </row>
    <row r="276" spans="1:23" x14ac:dyDescent="0.25">
      <c r="A276" s="140" t="s">
        <v>1272</v>
      </c>
      <c r="B276" s="140" t="s">
        <v>1273</v>
      </c>
      <c r="C276" s="149" t="s">
        <v>911</v>
      </c>
      <c r="D276" s="156"/>
      <c r="E276" s="144"/>
      <c r="F276" s="156"/>
      <c r="G276" s="144"/>
      <c r="H276" s="156"/>
      <c r="I276" s="144"/>
      <c r="J276" s="156">
        <v>44166</v>
      </c>
      <c r="K276" s="154" t="s">
        <v>585</v>
      </c>
      <c r="L276" s="142"/>
      <c r="M276" s="144"/>
      <c r="N276" s="156"/>
      <c r="O276" s="144"/>
      <c r="P276" s="156"/>
      <c r="Q276" s="144"/>
      <c r="R276" s="156"/>
      <c r="S276" s="144"/>
      <c r="T276" s="156"/>
      <c r="U276" s="144"/>
      <c r="V276" s="146" t="s">
        <v>1274</v>
      </c>
      <c r="W276" s="147"/>
    </row>
    <row r="277" spans="1:23" x14ac:dyDescent="0.25">
      <c r="A277" s="140" t="s">
        <v>1272</v>
      </c>
      <c r="B277" s="140" t="s">
        <v>1275</v>
      </c>
      <c r="C277" s="149" t="s">
        <v>911</v>
      </c>
      <c r="D277" s="156"/>
      <c r="E277" s="144"/>
      <c r="F277" s="156"/>
      <c r="G277" s="144"/>
      <c r="H277" s="156"/>
      <c r="I277" s="144"/>
      <c r="J277" s="156">
        <v>43739</v>
      </c>
      <c r="K277" s="162" t="s">
        <v>949</v>
      </c>
      <c r="L277" s="163"/>
      <c r="M277" s="144"/>
      <c r="N277" s="156"/>
      <c r="O277" s="144"/>
      <c r="P277" s="156"/>
      <c r="Q277" s="144"/>
      <c r="R277" s="156"/>
      <c r="S277" s="144"/>
      <c r="T277" s="156"/>
      <c r="U277" s="144"/>
      <c r="V277" s="167" t="s">
        <v>1276</v>
      </c>
      <c r="W277" s="147"/>
    </row>
    <row r="278" spans="1:23" x14ac:dyDescent="0.25">
      <c r="A278" s="140" t="s">
        <v>665</v>
      </c>
      <c r="B278" s="140" t="s">
        <v>664</v>
      </c>
      <c r="C278" s="149" t="s">
        <v>911</v>
      </c>
      <c r="D278" s="156"/>
      <c r="E278" s="144"/>
      <c r="F278" s="156"/>
      <c r="G278" s="144"/>
      <c r="H278" s="156"/>
      <c r="I278" s="144"/>
      <c r="J278" s="156">
        <v>43221</v>
      </c>
      <c r="K278" s="154" t="s">
        <v>585</v>
      </c>
      <c r="L278" s="142"/>
      <c r="M278" s="144"/>
      <c r="N278" s="156"/>
      <c r="O278" s="144"/>
      <c r="P278" s="156"/>
      <c r="Q278" s="144"/>
      <c r="R278" s="156"/>
      <c r="S278" s="144"/>
      <c r="T278" s="156"/>
      <c r="U278" s="144"/>
      <c r="V278" s="146" t="s">
        <v>1277</v>
      </c>
      <c r="W278" s="147"/>
    </row>
    <row r="279" spans="1:23" ht="33.75" x14ac:dyDescent="0.25">
      <c r="A279" s="140" t="s">
        <v>665</v>
      </c>
      <c r="B279" s="140" t="s">
        <v>664</v>
      </c>
      <c r="C279" s="149" t="s">
        <v>911</v>
      </c>
      <c r="D279" s="156"/>
      <c r="E279" s="144"/>
      <c r="F279" s="156"/>
      <c r="G279" s="144"/>
      <c r="H279" s="156"/>
      <c r="I279" s="144"/>
      <c r="J279" s="156"/>
      <c r="K279" s="154"/>
      <c r="L279" s="142"/>
      <c r="M279" s="144"/>
      <c r="N279" s="156"/>
      <c r="O279" s="144"/>
      <c r="P279" s="156"/>
      <c r="Q279" s="144"/>
      <c r="R279" s="156"/>
      <c r="S279" s="144"/>
      <c r="T279" s="156"/>
      <c r="U279" s="144"/>
      <c r="V279" s="167" t="s">
        <v>1278</v>
      </c>
      <c r="W279" s="147"/>
    </row>
    <row r="280" spans="1:23" x14ac:dyDescent="0.25">
      <c r="A280" s="140" t="s">
        <v>665</v>
      </c>
      <c r="B280" s="140" t="s">
        <v>600</v>
      </c>
      <c r="C280" s="149" t="s">
        <v>911</v>
      </c>
      <c r="D280" s="156"/>
      <c r="E280" s="144"/>
      <c r="F280" s="156"/>
      <c r="G280" s="144"/>
      <c r="H280" s="156"/>
      <c r="I280" s="144"/>
      <c r="J280" s="156">
        <v>43678</v>
      </c>
      <c r="K280" s="154" t="s">
        <v>585</v>
      </c>
      <c r="L280" s="142"/>
      <c r="M280" s="144"/>
      <c r="N280" s="156"/>
      <c r="O280" s="144"/>
      <c r="P280" s="156"/>
      <c r="Q280" s="144"/>
      <c r="R280" s="156"/>
      <c r="S280" s="144"/>
      <c r="T280" s="156"/>
      <c r="U280" s="144"/>
      <c r="V280" s="146" t="s">
        <v>1279</v>
      </c>
      <c r="W280" s="147"/>
    </row>
    <row r="281" spans="1:23" x14ac:dyDescent="0.25">
      <c r="A281" s="140" t="s">
        <v>660</v>
      </c>
      <c r="B281" s="140" t="s">
        <v>659</v>
      </c>
      <c r="C281" s="149" t="s">
        <v>911</v>
      </c>
      <c r="D281" s="156"/>
      <c r="E281" s="144"/>
      <c r="F281" s="156"/>
      <c r="G281" s="144"/>
      <c r="H281" s="156"/>
      <c r="I281" s="144"/>
      <c r="J281" s="156">
        <v>43617</v>
      </c>
      <c r="K281" s="154" t="s">
        <v>599</v>
      </c>
      <c r="L281" s="142"/>
      <c r="M281" s="144"/>
      <c r="N281" s="156"/>
      <c r="O281" s="144"/>
      <c r="P281" s="156"/>
      <c r="Q281" s="144"/>
      <c r="R281" s="156"/>
      <c r="S281" s="144"/>
      <c r="T281" s="156"/>
      <c r="U281" s="144"/>
      <c r="V281" s="146" t="s">
        <v>1280</v>
      </c>
      <c r="W281" s="147"/>
    </row>
    <row r="282" spans="1:23" x14ac:dyDescent="0.25">
      <c r="A282" s="140" t="s">
        <v>660</v>
      </c>
      <c r="B282" s="140" t="s">
        <v>668</v>
      </c>
      <c r="C282" s="149" t="s">
        <v>911</v>
      </c>
      <c r="D282" s="156"/>
      <c r="E282" s="144"/>
      <c r="F282" s="156"/>
      <c r="G282" s="144"/>
      <c r="H282" s="156"/>
      <c r="I282" s="144"/>
      <c r="J282" s="156">
        <v>43770</v>
      </c>
      <c r="K282" s="154" t="s">
        <v>1281</v>
      </c>
      <c r="L282" s="142"/>
      <c r="M282" s="144"/>
      <c r="N282" s="156"/>
      <c r="O282" s="144"/>
      <c r="P282" s="156"/>
      <c r="Q282" s="144"/>
      <c r="R282" s="156"/>
      <c r="S282" s="144"/>
      <c r="T282" s="156"/>
      <c r="U282" s="144"/>
      <c r="V282" s="146" t="s">
        <v>1282</v>
      </c>
      <c r="W282" s="147"/>
    </row>
    <row r="283" spans="1:23" ht="22.5" x14ac:dyDescent="0.25">
      <c r="A283" s="140" t="s">
        <v>660</v>
      </c>
      <c r="B283" s="140" t="s">
        <v>668</v>
      </c>
      <c r="C283" s="149" t="s">
        <v>911</v>
      </c>
      <c r="D283" s="156"/>
      <c r="E283" s="144"/>
      <c r="F283" s="156"/>
      <c r="G283" s="144"/>
      <c r="H283" s="156"/>
      <c r="I283" s="144"/>
      <c r="J283" s="156"/>
      <c r="K283" s="154"/>
      <c r="L283" s="142"/>
      <c r="M283" s="144"/>
      <c r="N283" s="156"/>
      <c r="O283" s="144"/>
      <c r="P283" s="156"/>
      <c r="Q283" s="144"/>
      <c r="R283" s="156"/>
      <c r="S283" s="144"/>
      <c r="T283" s="156"/>
      <c r="U283" s="144"/>
      <c r="V283" s="186" t="s">
        <v>1283</v>
      </c>
      <c r="W283" s="147"/>
    </row>
    <row r="284" spans="1:23" x14ac:dyDescent="0.25">
      <c r="A284" s="140" t="s">
        <v>660</v>
      </c>
      <c r="B284" s="140" t="s">
        <v>668</v>
      </c>
      <c r="C284" s="149" t="s">
        <v>911</v>
      </c>
      <c r="D284" s="156"/>
      <c r="E284" s="144"/>
      <c r="F284" s="156"/>
      <c r="G284" s="144"/>
      <c r="H284" s="156"/>
      <c r="I284" s="144"/>
      <c r="J284" s="156"/>
      <c r="K284" s="154"/>
      <c r="L284" s="142"/>
      <c r="M284" s="144"/>
      <c r="N284" s="156"/>
      <c r="O284" s="144"/>
      <c r="P284" s="156"/>
      <c r="Q284" s="144"/>
      <c r="R284" s="156"/>
      <c r="S284" s="144"/>
      <c r="T284" s="156"/>
      <c r="U284" s="144"/>
      <c r="V284" s="167" t="s">
        <v>984</v>
      </c>
      <c r="W284" s="147"/>
    </row>
    <row r="285" spans="1:23" x14ac:dyDescent="0.25">
      <c r="A285" s="140" t="s">
        <v>660</v>
      </c>
      <c r="B285" s="140" t="s">
        <v>600</v>
      </c>
      <c r="C285" s="149" t="s">
        <v>911</v>
      </c>
      <c r="D285" s="156"/>
      <c r="E285" s="144"/>
      <c r="F285" s="156"/>
      <c r="G285" s="144"/>
      <c r="H285" s="156"/>
      <c r="I285" s="144"/>
      <c r="J285" s="156">
        <v>43617</v>
      </c>
      <c r="K285" s="154" t="s">
        <v>602</v>
      </c>
      <c r="L285" s="142"/>
      <c r="M285" s="144"/>
      <c r="N285" s="156"/>
      <c r="O285" s="144"/>
      <c r="P285" s="156"/>
      <c r="Q285" s="144"/>
      <c r="R285" s="156"/>
      <c r="S285" s="144"/>
      <c r="T285" s="156"/>
      <c r="U285" s="144"/>
      <c r="V285" s="146" t="s">
        <v>1284</v>
      </c>
      <c r="W285" s="147"/>
    </row>
    <row r="286" spans="1:23" x14ac:dyDescent="0.25">
      <c r="A286" s="140" t="s">
        <v>655</v>
      </c>
      <c r="B286" s="140" t="s">
        <v>1285</v>
      </c>
      <c r="C286" s="149" t="s">
        <v>911</v>
      </c>
      <c r="D286" s="156"/>
      <c r="E286" s="144"/>
      <c r="F286" s="156"/>
      <c r="G286" s="144"/>
      <c r="H286" s="156"/>
      <c r="I286" s="144"/>
      <c r="J286" s="156"/>
      <c r="K286" s="144"/>
      <c r="L286" s="156"/>
      <c r="M286" s="144"/>
      <c r="N286" s="156"/>
      <c r="O286" s="144"/>
      <c r="P286" s="156">
        <v>43709</v>
      </c>
      <c r="Q286" s="162" t="s">
        <v>949</v>
      </c>
      <c r="R286" s="163"/>
      <c r="S286" s="144"/>
      <c r="T286" s="156"/>
      <c r="U286" s="144"/>
      <c r="V286" s="146" t="s">
        <v>1286</v>
      </c>
      <c r="W286" s="147"/>
    </row>
    <row r="287" spans="1:23" x14ac:dyDescent="0.25">
      <c r="A287" s="140" t="s">
        <v>655</v>
      </c>
      <c r="B287" s="140"/>
      <c r="C287" s="149" t="s">
        <v>911</v>
      </c>
      <c r="D287" s="156"/>
      <c r="E287" s="144"/>
      <c r="F287" s="156"/>
      <c r="G287" s="144"/>
      <c r="H287" s="156"/>
      <c r="I287" s="144"/>
      <c r="J287" s="156"/>
      <c r="K287" s="144"/>
      <c r="L287" s="156"/>
      <c r="M287" s="144"/>
      <c r="N287" s="156"/>
      <c r="O287" s="144"/>
      <c r="P287" s="156"/>
      <c r="Q287" s="154"/>
      <c r="R287" s="142"/>
      <c r="S287" s="144"/>
      <c r="T287" s="156"/>
      <c r="U287" s="144"/>
      <c r="V287" s="167" t="s">
        <v>1022</v>
      </c>
      <c r="W287" s="147"/>
    </row>
    <row r="288" spans="1:23" x14ac:dyDescent="0.25">
      <c r="A288" s="140" t="s">
        <v>655</v>
      </c>
      <c r="B288" s="140" t="s">
        <v>1287</v>
      </c>
      <c r="C288" s="149" t="s">
        <v>911</v>
      </c>
      <c r="D288" s="156">
        <v>44317</v>
      </c>
      <c r="E288" s="157" t="s">
        <v>935</v>
      </c>
      <c r="F288" s="158"/>
      <c r="G288" s="144"/>
      <c r="H288" s="156"/>
      <c r="I288" s="144"/>
      <c r="J288" s="156"/>
      <c r="K288" s="154"/>
      <c r="L288" s="142"/>
      <c r="M288" s="144"/>
      <c r="N288" s="156"/>
      <c r="O288" s="144"/>
      <c r="P288" s="156"/>
      <c r="Q288" s="144"/>
      <c r="R288" s="156"/>
      <c r="S288" s="144"/>
      <c r="T288" s="156"/>
      <c r="U288" s="144"/>
      <c r="V288" s="146" t="s">
        <v>1288</v>
      </c>
      <c r="W288" s="147"/>
    </row>
    <row r="289" spans="1:23" x14ac:dyDescent="0.25">
      <c r="A289" s="140" t="s">
        <v>655</v>
      </c>
      <c r="B289" s="140" t="s">
        <v>1287</v>
      </c>
      <c r="C289" s="149" t="s">
        <v>911</v>
      </c>
      <c r="D289" s="156"/>
      <c r="E289" s="157"/>
      <c r="F289" s="158"/>
      <c r="G289" s="144"/>
      <c r="H289" s="156"/>
      <c r="I289" s="144"/>
      <c r="J289" s="156">
        <v>43252</v>
      </c>
      <c r="K289" s="154" t="s">
        <v>583</v>
      </c>
      <c r="L289" s="142"/>
      <c r="M289" s="144"/>
      <c r="N289" s="156"/>
      <c r="O289" s="144"/>
      <c r="P289" s="156"/>
      <c r="Q289" s="144"/>
      <c r="R289" s="156"/>
      <c r="S289" s="144"/>
      <c r="T289" s="156"/>
      <c r="U289" s="144"/>
      <c r="V289" s="146" t="s">
        <v>1288</v>
      </c>
      <c r="W289" s="147"/>
    </row>
    <row r="290" spans="1:23" x14ac:dyDescent="0.25">
      <c r="A290" s="140" t="s">
        <v>655</v>
      </c>
      <c r="B290" s="140" t="s">
        <v>1287</v>
      </c>
      <c r="C290" s="149" t="s">
        <v>911</v>
      </c>
      <c r="D290" s="156">
        <v>44317</v>
      </c>
      <c r="E290" s="157" t="s">
        <v>980</v>
      </c>
      <c r="F290" s="158"/>
      <c r="G290" s="144"/>
      <c r="H290" s="156"/>
      <c r="I290" s="144"/>
      <c r="J290" s="156"/>
      <c r="K290" s="154"/>
      <c r="L290" s="142"/>
      <c r="M290" s="144"/>
      <c r="N290" s="156"/>
      <c r="O290" s="144"/>
      <c r="P290" s="156"/>
      <c r="Q290" s="144"/>
      <c r="R290" s="156"/>
      <c r="S290" s="144"/>
      <c r="T290" s="156"/>
      <c r="U290" s="144"/>
      <c r="V290" s="146" t="s">
        <v>1288</v>
      </c>
      <c r="W290" s="147"/>
    </row>
    <row r="291" spans="1:23" x14ac:dyDescent="0.25">
      <c r="A291" s="140" t="s">
        <v>655</v>
      </c>
      <c r="B291" s="140" t="s">
        <v>1287</v>
      </c>
      <c r="C291" s="149" t="s">
        <v>911</v>
      </c>
      <c r="D291" s="156">
        <v>44317</v>
      </c>
      <c r="E291" s="157" t="s">
        <v>983</v>
      </c>
      <c r="F291" s="158"/>
      <c r="G291" s="144"/>
      <c r="H291" s="156"/>
      <c r="I291" s="144"/>
      <c r="J291" s="156"/>
      <c r="K291" s="154"/>
      <c r="L291" s="142"/>
      <c r="M291" s="144"/>
      <c r="N291" s="156"/>
      <c r="O291" s="144"/>
      <c r="P291" s="156"/>
      <c r="Q291" s="144"/>
      <c r="R291" s="156"/>
      <c r="S291" s="144"/>
      <c r="T291" s="156"/>
      <c r="U291" s="144"/>
      <c r="V291" s="146" t="s">
        <v>1288</v>
      </c>
      <c r="W291" s="147"/>
    </row>
    <row r="292" spans="1:23" x14ac:dyDescent="0.25">
      <c r="A292" s="140" t="s">
        <v>655</v>
      </c>
      <c r="B292" s="140" t="s">
        <v>654</v>
      </c>
      <c r="C292" s="149" t="s">
        <v>911</v>
      </c>
      <c r="D292" s="156">
        <v>44166</v>
      </c>
      <c r="E292" s="157" t="s">
        <v>935</v>
      </c>
      <c r="F292" s="158"/>
      <c r="G292" s="144"/>
      <c r="H292" s="156"/>
      <c r="I292" s="144"/>
      <c r="J292" s="156"/>
      <c r="K292" s="144"/>
      <c r="L292" s="156"/>
      <c r="M292" s="152"/>
      <c r="N292" s="163"/>
      <c r="O292" s="144"/>
      <c r="P292" s="156"/>
      <c r="Q292" s="152"/>
      <c r="R292" s="142"/>
      <c r="S292" s="144"/>
      <c r="T292" s="156"/>
      <c r="U292" s="144"/>
      <c r="V292" s="146" t="s">
        <v>1289</v>
      </c>
      <c r="W292" s="147"/>
    </row>
    <row r="293" spans="1:23" x14ac:dyDescent="0.25">
      <c r="A293" s="140" t="s">
        <v>655</v>
      </c>
      <c r="B293" s="140" t="s">
        <v>654</v>
      </c>
      <c r="C293" s="149" t="s">
        <v>911</v>
      </c>
      <c r="D293" s="156"/>
      <c r="E293" s="157"/>
      <c r="F293" s="158"/>
      <c r="G293" s="144"/>
      <c r="H293" s="156"/>
      <c r="I293" s="144"/>
      <c r="J293" s="156"/>
      <c r="K293" s="144"/>
      <c r="L293" s="156">
        <v>44256</v>
      </c>
      <c r="M293" s="162" t="s">
        <v>949</v>
      </c>
      <c r="N293" s="142"/>
      <c r="O293" s="144"/>
      <c r="P293" s="156"/>
      <c r="Q293" s="154"/>
      <c r="R293" s="142"/>
      <c r="S293" s="144"/>
      <c r="T293" s="156"/>
      <c r="U293" s="144"/>
      <c r="V293" s="146" t="s">
        <v>1289</v>
      </c>
      <c r="W293" s="147"/>
    </row>
    <row r="294" spans="1:23" x14ac:dyDescent="0.25">
      <c r="A294" s="140" t="s">
        <v>655</v>
      </c>
      <c r="B294" s="140" t="s">
        <v>654</v>
      </c>
      <c r="C294" s="149" t="s">
        <v>911</v>
      </c>
      <c r="D294" s="156"/>
      <c r="E294" s="157"/>
      <c r="F294" s="158"/>
      <c r="G294" s="144"/>
      <c r="H294" s="156"/>
      <c r="I294" s="144"/>
      <c r="J294" s="156"/>
      <c r="K294" s="144"/>
      <c r="L294" s="156"/>
      <c r="M294" s="141"/>
      <c r="N294" s="142"/>
      <c r="O294" s="144"/>
      <c r="P294" s="156">
        <v>44044</v>
      </c>
      <c r="Q294" s="154" t="s">
        <v>580</v>
      </c>
      <c r="R294" s="142"/>
      <c r="S294" s="144"/>
      <c r="T294" s="156"/>
      <c r="U294" s="144"/>
      <c r="V294" s="146" t="s">
        <v>1290</v>
      </c>
      <c r="W294" s="147"/>
    </row>
    <row r="295" spans="1:23" x14ac:dyDescent="0.25">
      <c r="A295" s="140" t="s">
        <v>655</v>
      </c>
      <c r="B295" s="140" t="s">
        <v>654</v>
      </c>
      <c r="C295" s="149" t="s">
        <v>911</v>
      </c>
      <c r="D295" s="156">
        <v>44166</v>
      </c>
      <c r="E295" s="157" t="s">
        <v>1291</v>
      </c>
      <c r="F295" s="158"/>
      <c r="G295" s="144"/>
      <c r="H295" s="156"/>
      <c r="I295" s="144"/>
      <c r="J295" s="156"/>
      <c r="K295" s="144"/>
      <c r="L295" s="156"/>
      <c r="M295" s="141"/>
      <c r="N295" s="142"/>
      <c r="O295" s="144"/>
      <c r="P295" s="156"/>
      <c r="Q295" s="154"/>
      <c r="R295" s="142"/>
      <c r="S295" s="144"/>
      <c r="T295" s="156"/>
      <c r="U295" s="144"/>
      <c r="V295" s="167" t="s">
        <v>1292</v>
      </c>
      <c r="W295" s="147"/>
    </row>
    <row r="296" spans="1:23" x14ac:dyDescent="0.25">
      <c r="A296" s="140" t="s">
        <v>655</v>
      </c>
      <c r="B296" s="140" t="s">
        <v>652</v>
      </c>
      <c r="C296" s="149" t="s">
        <v>911</v>
      </c>
      <c r="D296" s="156"/>
      <c r="E296" s="144"/>
      <c r="F296" s="156"/>
      <c r="G296" s="144"/>
      <c r="H296" s="156"/>
      <c r="I296" s="144"/>
      <c r="J296" s="156">
        <v>43221</v>
      </c>
      <c r="K296" s="162" t="s">
        <v>949</v>
      </c>
      <c r="L296" s="163"/>
      <c r="M296" s="144"/>
      <c r="N296" s="156"/>
      <c r="O296" s="144"/>
      <c r="P296" s="156"/>
      <c r="Q296" s="144"/>
      <c r="R296" s="156"/>
      <c r="S296" s="144"/>
      <c r="T296" s="156"/>
      <c r="U296" s="144"/>
      <c r="V296" s="167" t="s">
        <v>1293</v>
      </c>
      <c r="W296" s="147"/>
    </row>
    <row r="297" spans="1:23" x14ac:dyDescent="0.25">
      <c r="A297" s="140" t="s">
        <v>655</v>
      </c>
      <c r="B297" s="140" t="s">
        <v>650</v>
      </c>
      <c r="C297" s="149" t="s">
        <v>911</v>
      </c>
      <c r="D297" s="156"/>
      <c r="E297" s="144"/>
      <c r="F297" s="156"/>
      <c r="G297" s="144"/>
      <c r="H297" s="156"/>
      <c r="I297" s="144"/>
      <c r="J297" s="156"/>
      <c r="K297" s="144"/>
      <c r="L297" s="156">
        <v>43221</v>
      </c>
      <c r="M297" s="162" t="s">
        <v>949</v>
      </c>
      <c r="N297" s="163"/>
      <c r="O297" s="144"/>
      <c r="P297" s="156"/>
      <c r="Q297" s="152"/>
      <c r="R297" s="142"/>
      <c r="S297" s="144"/>
      <c r="T297" s="156"/>
      <c r="U297" s="144"/>
      <c r="V297" s="146" t="s">
        <v>1294</v>
      </c>
      <c r="W297" s="147"/>
    </row>
    <row r="298" spans="1:23" ht="15" customHeight="1" x14ac:dyDescent="0.25">
      <c r="A298" s="140" t="s">
        <v>655</v>
      </c>
      <c r="B298" s="140" t="s">
        <v>650</v>
      </c>
      <c r="C298" s="149" t="s">
        <v>911</v>
      </c>
      <c r="D298" s="156"/>
      <c r="E298" s="144"/>
      <c r="F298" s="156"/>
      <c r="G298" s="144"/>
      <c r="H298" s="156"/>
      <c r="I298" s="144"/>
      <c r="J298" s="156"/>
      <c r="K298" s="144"/>
      <c r="L298" s="156"/>
      <c r="M298" s="154"/>
      <c r="N298" s="142"/>
      <c r="O298" s="144"/>
      <c r="P298" s="156">
        <v>43709</v>
      </c>
      <c r="Q298" s="154" t="s">
        <v>580</v>
      </c>
      <c r="R298" s="142"/>
      <c r="S298" s="144"/>
      <c r="T298" s="156"/>
      <c r="U298" s="144"/>
      <c r="V298" s="146" t="s">
        <v>1294</v>
      </c>
      <c r="W298" s="147"/>
    </row>
    <row r="299" spans="1:23" x14ac:dyDescent="0.25">
      <c r="A299" s="140" t="s">
        <v>648</v>
      </c>
      <c r="B299" s="140" t="s">
        <v>647</v>
      </c>
      <c r="C299" s="149" t="s">
        <v>911</v>
      </c>
      <c r="D299" s="156"/>
      <c r="E299" s="144"/>
      <c r="F299" s="156"/>
      <c r="G299" s="144"/>
      <c r="H299" s="156"/>
      <c r="I299" s="144"/>
      <c r="J299" s="156">
        <v>43435</v>
      </c>
      <c r="K299" s="162" t="s">
        <v>949</v>
      </c>
      <c r="L299" s="163"/>
      <c r="M299" s="144"/>
      <c r="N299" s="156"/>
      <c r="O299" s="144"/>
      <c r="P299" s="156"/>
      <c r="Q299" s="188"/>
      <c r="R299" s="163"/>
      <c r="S299" s="144"/>
      <c r="T299" s="156"/>
      <c r="U299" s="144"/>
      <c r="V299" s="167" t="s">
        <v>1295</v>
      </c>
      <c r="W299" s="147"/>
    </row>
    <row r="300" spans="1:23" x14ac:dyDescent="0.25">
      <c r="A300" s="140" t="s">
        <v>648</v>
      </c>
      <c r="B300" s="140" t="s">
        <v>647</v>
      </c>
      <c r="C300" s="149" t="s">
        <v>911</v>
      </c>
      <c r="D300" s="156"/>
      <c r="E300" s="144"/>
      <c r="F300" s="156"/>
      <c r="G300" s="144"/>
      <c r="H300" s="156"/>
      <c r="I300" s="144"/>
      <c r="J300" s="156"/>
      <c r="K300" s="154"/>
      <c r="L300" s="142"/>
      <c r="M300" s="144"/>
      <c r="N300" s="156"/>
      <c r="O300" s="144"/>
      <c r="P300" s="156">
        <v>43435</v>
      </c>
      <c r="Q300" s="188" t="s">
        <v>949</v>
      </c>
      <c r="R300" s="142"/>
      <c r="S300" s="144"/>
      <c r="T300" s="156"/>
      <c r="U300" s="144"/>
      <c r="V300" s="167" t="s">
        <v>1295</v>
      </c>
      <c r="W300" s="147"/>
    </row>
    <row r="301" spans="1:23" x14ac:dyDescent="0.25">
      <c r="A301" s="140" t="s">
        <v>645</v>
      </c>
      <c r="B301" s="140" t="s">
        <v>1296</v>
      </c>
      <c r="C301" s="149" t="s">
        <v>911</v>
      </c>
      <c r="D301" s="156"/>
      <c r="E301" s="144"/>
      <c r="F301" s="156"/>
      <c r="G301" s="144"/>
      <c r="H301" s="156"/>
      <c r="I301" s="144"/>
      <c r="J301" s="154" t="s">
        <v>1297</v>
      </c>
      <c r="K301" s="154" t="s">
        <v>585</v>
      </c>
      <c r="L301" s="142"/>
      <c r="M301" s="144"/>
      <c r="N301" s="156"/>
      <c r="O301" s="144"/>
      <c r="P301" s="156"/>
      <c r="Q301" s="144"/>
      <c r="R301" s="156"/>
      <c r="S301" s="144"/>
      <c r="T301" s="156"/>
      <c r="U301" s="144"/>
      <c r="V301" s="146" t="s">
        <v>1298</v>
      </c>
      <c r="W301" s="147"/>
    </row>
    <row r="302" spans="1:23" x14ac:dyDescent="0.25">
      <c r="A302" s="140" t="s">
        <v>645</v>
      </c>
      <c r="B302" s="140"/>
      <c r="C302" s="149" t="s">
        <v>911</v>
      </c>
      <c r="D302" s="156"/>
      <c r="E302" s="144"/>
      <c r="F302" s="156"/>
      <c r="G302" s="144"/>
      <c r="H302" s="156"/>
      <c r="I302" s="144"/>
      <c r="J302" s="156"/>
      <c r="K302" s="152"/>
      <c r="L302" s="142"/>
      <c r="M302" s="144"/>
      <c r="N302" s="156"/>
      <c r="O302" s="144"/>
      <c r="P302" s="156"/>
      <c r="Q302" s="144"/>
      <c r="R302" s="156"/>
      <c r="S302" s="144"/>
      <c r="T302" s="156"/>
      <c r="U302" s="144"/>
      <c r="V302" s="167" t="s">
        <v>984</v>
      </c>
      <c r="W302" s="147"/>
    </row>
    <row r="303" spans="1:23" x14ac:dyDescent="0.25">
      <c r="A303" s="140" t="s">
        <v>645</v>
      </c>
      <c r="B303" s="140" t="s">
        <v>941</v>
      </c>
      <c r="C303" s="149" t="s">
        <v>911</v>
      </c>
      <c r="D303" s="155"/>
      <c r="E303" s="144"/>
      <c r="F303" s="156"/>
      <c r="G303" s="153" t="s">
        <v>585</v>
      </c>
      <c r="H303" s="159"/>
      <c r="I303" s="144"/>
      <c r="J303" s="156"/>
      <c r="K303" s="152"/>
      <c r="L303" s="142"/>
      <c r="M303" s="144"/>
      <c r="N303" s="156"/>
      <c r="O303" s="152"/>
      <c r="P303" s="142"/>
      <c r="Q303" s="144"/>
      <c r="R303" s="156"/>
      <c r="S303" s="144"/>
      <c r="T303" s="156"/>
      <c r="U303" s="144"/>
      <c r="V303" s="146" t="s">
        <v>1299</v>
      </c>
      <c r="W303" s="147"/>
    </row>
    <row r="304" spans="1:23" x14ac:dyDescent="0.25">
      <c r="A304" s="140" t="s">
        <v>645</v>
      </c>
      <c r="B304" s="140" t="s">
        <v>941</v>
      </c>
      <c r="C304" s="149" t="s">
        <v>911</v>
      </c>
      <c r="D304" s="142"/>
      <c r="E304" s="144"/>
      <c r="F304" s="156"/>
      <c r="G304" s="153"/>
      <c r="H304" s="168"/>
      <c r="I304" s="144"/>
      <c r="J304" s="156">
        <v>43617</v>
      </c>
      <c r="K304" s="154" t="s">
        <v>585</v>
      </c>
      <c r="L304" s="142"/>
      <c r="M304" s="144"/>
      <c r="N304" s="156"/>
      <c r="O304" s="154"/>
      <c r="P304" s="142"/>
      <c r="Q304" s="144"/>
      <c r="R304" s="156"/>
      <c r="S304" s="144"/>
      <c r="T304" s="156"/>
      <c r="U304" s="144"/>
      <c r="V304" s="167" t="s">
        <v>1300</v>
      </c>
      <c r="W304" s="147"/>
    </row>
    <row r="305" spans="1:23" x14ac:dyDescent="0.25">
      <c r="A305" s="140" t="s">
        <v>645</v>
      </c>
      <c r="B305" s="140" t="s">
        <v>941</v>
      </c>
      <c r="C305" s="149" t="s">
        <v>911</v>
      </c>
      <c r="D305" s="142"/>
      <c r="E305" s="144"/>
      <c r="F305" s="156"/>
      <c r="G305" s="153"/>
      <c r="H305" s="168"/>
      <c r="I305" s="144"/>
      <c r="J305" s="156"/>
      <c r="K305" s="154"/>
      <c r="L305" s="142"/>
      <c r="M305" s="144"/>
      <c r="N305" s="156">
        <v>43617</v>
      </c>
      <c r="O305" s="154" t="s">
        <v>575</v>
      </c>
      <c r="P305" s="142"/>
      <c r="Q305" s="144"/>
      <c r="R305" s="156"/>
      <c r="S305" s="144"/>
      <c r="T305" s="156"/>
      <c r="U305" s="144"/>
      <c r="V305" s="167" t="s">
        <v>984</v>
      </c>
      <c r="W305" s="147"/>
    </row>
    <row r="306" spans="1:23" x14ac:dyDescent="0.25">
      <c r="A306" s="140" t="s">
        <v>645</v>
      </c>
      <c r="B306" s="140" t="s">
        <v>641</v>
      </c>
      <c r="C306" s="149" t="s">
        <v>911</v>
      </c>
      <c r="D306" s="156"/>
      <c r="E306" s="144"/>
      <c r="F306" s="156"/>
      <c r="G306" s="144"/>
      <c r="H306" s="156">
        <v>43617</v>
      </c>
      <c r="I306" s="141" t="s">
        <v>625</v>
      </c>
      <c r="J306" s="155"/>
      <c r="K306" s="152"/>
      <c r="L306" s="142"/>
      <c r="M306" s="144"/>
      <c r="N306" s="156"/>
      <c r="O306" s="144"/>
      <c r="P306" s="156"/>
      <c r="Q306" s="144"/>
      <c r="R306" s="156"/>
      <c r="S306" s="144"/>
      <c r="T306" s="156"/>
      <c r="U306" s="144"/>
      <c r="V306" s="146" t="s">
        <v>1301</v>
      </c>
      <c r="W306" s="147"/>
    </row>
    <row r="307" spans="1:23" x14ac:dyDescent="0.25">
      <c r="A307" s="140" t="s">
        <v>645</v>
      </c>
      <c r="B307" s="140" t="s">
        <v>641</v>
      </c>
      <c r="C307" s="141" t="s">
        <v>911</v>
      </c>
      <c r="D307" s="156"/>
      <c r="E307" s="144"/>
      <c r="F307" s="156"/>
      <c r="G307" s="144"/>
      <c r="H307" s="156"/>
      <c r="I307" s="154"/>
      <c r="J307" s="155">
        <v>43617</v>
      </c>
      <c r="K307" s="154" t="s">
        <v>585</v>
      </c>
      <c r="L307" s="142"/>
      <c r="M307" s="144"/>
      <c r="N307" s="156"/>
      <c r="O307" s="144"/>
      <c r="P307" s="156"/>
      <c r="Q307" s="144"/>
      <c r="R307" s="156"/>
      <c r="S307" s="144"/>
      <c r="T307" s="156"/>
      <c r="U307" s="144"/>
      <c r="V307" s="146" t="s">
        <v>1301</v>
      </c>
      <c r="W307" s="147"/>
    </row>
    <row r="308" spans="1:23" x14ac:dyDescent="0.2">
      <c r="A308" s="140" t="s">
        <v>1302</v>
      </c>
      <c r="B308" s="140" t="s">
        <v>1303</v>
      </c>
      <c r="C308" s="141" t="s">
        <v>911</v>
      </c>
      <c r="D308" s="156"/>
      <c r="E308" s="144"/>
      <c r="F308" s="156"/>
      <c r="G308" s="144"/>
      <c r="H308" s="156"/>
      <c r="I308" s="144"/>
      <c r="J308" s="156"/>
      <c r="K308" s="144"/>
      <c r="L308" s="156"/>
      <c r="M308" s="144"/>
      <c r="N308" s="156"/>
      <c r="O308" s="144"/>
      <c r="P308" s="156"/>
      <c r="Q308" s="144"/>
      <c r="R308" s="156">
        <v>43983</v>
      </c>
      <c r="S308" s="157" t="s">
        <v>1077</v>
      </c>
      <c r="T308" s="158"/>
      <c r="U308" s="148"/>
      <c r="V308" s="146" t="s">
        <v>1304</v>
      </c>
      <c r="W308" s="147"/>
    </row>
    <row r="309" spans="1:23" x14ac:dyDescent="0.2">
      <c r="A309" s="140" t="s">
        <v>1305</v>
      </c>
      <c r="B309" s="140" t="s">
        <v>792</v>
      </c>
      <c r="C309" s="141" t="s">
        <v>911</v>
      </c>
      <c r="D309" s="159"/>
      <c r="E309" s="144"/>
      <c r="F309" s="156"/>
      <c r="G309" s="144"/>
      <c r="H309" s="156"/>
      <c r="I309" s="144"/>
      <c r="J309" s="156">
        <v>44378</v>
      </c>
      <c r="K309" s="144" t="s">
        <v>1306</v>
      </c>
      <c r="L309" s="150"/>
      <c r="M309" s="144"/>
      <c r="N309" s="156"/>
      <c r="O309" s="153"/>
      <c r="P309" s="168"/>
      <c r="Q309" s="144"/>
      <c r="R309" s="156"/>
      <c r="S309" s="152"/>
      <c r="T309" s="169"/>
      <c r="U309" s="148"/>
      <c r="V309" s="146" t="s">
        <v>1307</v>
      </c>
      <c r="W309" s="147"/>
    </row>
    <row r="310" spans="1:23" x14ac:dyDescent="0.2">
      <c r="A310" s="140" t="s">
        <v>1305</v>
      </c>
      <c r="B310" s="140" t="s">
        <v>792</v>
      </c>
      <c r="C310" s="141" t="s">
        <v>911</v>
      </c>
      <c r="D310" s="159"/>
      <c r="E310" s="144"/>
      <c r="F310" s="156"/>
      <c r="G310" s="144"/>
      <c r="H310" s="156"/>
      <c r="I310" s="144"/>
      <c r="J310" s="156"/>
      <c r="K310" s="144"/>
      <c r="L310" s="150"/>
      <c r="M310" s="144"/>
      <c r="N310" s="156"/>
      <c r="O310" s="153" t="s">
        <v>1084</v>
      </c>
      <c r="P310" s="168"/>
      <c r="Q310" s="144"/>
      <c r="R310" s="156"/>
      <c r="S310" s="154"/>
      <c r="T310" s="155"/>
      <c r="U310" s="148"/>
      <c r="V310" s="167" t="s">
        <v>1308</v>
      </c>
      <c r="W310" s="147"/>
    </row>
    <row r="311" spans="1:23" ht="45" x14ac:dyDescent="0.25">
      <c r="A311" s="140" t="s">
        <v>1305</v>
      </c>
      <c r="B311" s="140" t="s">
        <v>792</v>
      </c>
      <c r="C311" s="141" t="s">
        <v>911</v>
      </c>
      <c r="D311" s="159"/>
      <c r="E311" s="144"/>
      <c r="F311" s="156"/>
      <c r="G311" s="144"/>
      <c r="H311" s="156"/>
      <c r="I311" s="144"/>
      <c r="J311" s="156"/>
      <c r="K311" s="144"/>
      <c r="L311" s="150"/>
      <c r="M311" s="144"/>
      <c r="N311" s="156"/>
      <c r="O311" s="153"/>
      <c r="P311" s="168"/>
      <c r="Q311" s="144"/>
      <c r="R311" s="156">
        <v>44075</v>
      </c>
      <c r="S311" s="143" t="s">
        <v>1118</v>
      </c>
      <c r="T311" s="176"/>
      <c r="U311" s="175"/>
      <c r="V311" s="167" t="s">
        <v>1309</v>
      </c>
      <c r="W311" s="147"/>
    </row>
    <row r="312" spans="1:23" x14ac:dyDescent="0.2">
      <c r="A312" s="140" t="s">
        <v>1305</v>
      </c>
      <c r="B312" s="140" t="s">
        <v>1310</v>
      </c>
      <c r="C312" s="141" t="s">
        <v>911</v>
      </c>
      <c r="D312" s="155"/>
      <c r="E312" s="144"/>
      <c r="F312" s="156"/>
      <c r="G312" s="144"/>
      <c r="H312" s="156"/>
      <c r="I312" s="144"/>
      <c r="J312" s="156">
        <v>44075</v>
      </c>
      <c r="K312" s="144" t="s">
        <v>585</v>
      </c>
      <c r="L312" s="150"/>
      <c r="M312" s="144"/>
      <c r="N312" s="156"/>
      <c r="O312" s="152"/>
      <c r="P312" s="142"/>
      <c r="Q312" s="144"/>
      <c r="R312" s="156"/>
      <c r="S312" s="152"/>
      <c r="T312" s="158"/>
      <c r="U312" s="148"/>
      <c r="V312" s="146" t="s">
        <v>1311</v>
      </c>
      <c r="W312" s="147"/>
    </row>
    <row r="313" spans="1:23" x14ac:dyDescent="0.2">
      <c r="A313" s="140" t="s">
        <v>1305</v>
      </c>
      <c r="B313" s="140" t="s">
        <v>1310</v>
      </c>
      <c r="C313" s="141" t="s">
        <v>920</v>
      </c>
      <c r="D313" s="142"/>
      <c r="E313" s="144"/>
      <c r="F313" s="156"/>
      <c r="G313" s="144"/>
      <c r="H313" s="156"/>
      <c r="I313" s="144"/>
      <c r="J313" s="156">
        <v>44317</v>
      </c>
      <c r="K313" s="144" t="s">
        <v>585</v>
      </c>
      <c r="L313" s="174"/>
      <c r="M313" s="144"/>
      <c r="N313" s="156"/>
      <c r="O313" s="154"/>
      <c r="P313" s="142"/>
      <c r="Q313" s="144"/>
      <c r="R313" s="156"/>
      <c r="S313" s="152"/>
      <c r="T313" s="155"/>
      <c r="U313" s="148"/>
      <c r="V313" s="146" t="s">
        <v>1311</v>
      </c>
      <c r="W313" s="147"/>
    </row>
    <row r="314" spans="1:23" x14ac:dyDescent="0.25">
      <c r="A314" s="140" t="s">
        <v>1305</v>
      </c>
      <c r="B314" s="140" t="s">
        <v>1310</v>
      </c>
      <c r="C314" s="141" t="s">
        <v>911</v>
      </c>
      <c r="D314" s="142"/>
      <c r="E314" s="144"/>
      <c r="F314" s="156"/>
      <c r="G314" s="144"/>
      <c r="H314" s="156"/>
      <c r="I314" s="144"/>
      <c r="J314" s="156"/>
      <c r="K314" s="182"/>
      <c r="L314" s="174"/>
      <c r="M314" s="144"/>
      <c r="N314" s="156">
        <v>44166</v>
      </c>
      <c r="O314" s="154" t="s">
        <v>575</v>
      </c>
      <c r="P314" s="142"/>
      <c r="Q314" s="144"/>
      <c r="R314" s="156"/>
      <c r="S314" s="157"/>
      <c r="T314" s="176"/>
      <c r="U314" s="175"/>
      <c r="V314" s="146" t="s">
        <v>1311</v>
      </c>
      <c r="W314" s="147"/>
    </row>
    <row r="315" spans="1:23" x14ac:dyDescent="0.25">
      <c r="A315" s="140" t="s">
        <v>1305</v>
      </c>
      <c r="B315" s="140" t="s">
        <v>1310</v>
      </c>
      <c r="C315" s="141" t="s">
        <v>911</v>
      </c>
      <c r="D315" s="142"/>
      <c r="E315" s="144"/>
      <c r="F315" s="156"/>
      <c r="G315" s="144"/>
      <c r="H315" s="156"/>
      <c r="I315" s="144"/>
      <c r="J315" s="156"/>
      <c r="K315" s="156"/>
      <c r="L315" s="174"/>
      <c r="M315" s="144"/>
      <c r="N315" s="156"/>
      <c r="O315" s="141"/>
      <c r="P315" s="142"/>
      <c r="Q315" s="144"/>
      <c r="R315" s="156">
        <v>44075</v>
      </c>
      <c r="S315" s="157" t="s">
        <v>917</v>
      </c>
      <c r="T315" s="176"/>
      <c r="U315" s="175"/>
      <c r="V315" s="146" t="s">
        <v>1311</v>
      </c>
      <c r="W315" s="147"/>
    </row>
    <row r="316" spans="1:23" x14ac:dyDescent="0.2">
      <c r="A316" s="140" t="s">
        <v>1305</v>
      </c>
      <c r="B316" s="140" t="s">
        <v>1312</v>
      </c>
      <c r="C316" s="187" t="s">
        <v>911</v>
      </c>
      <c r="D316" s="168"/>
      <c r="E316" s="144"/>
      <c r="F316" s="156"/>
      <c r="G316" s="144"/>
      <c r="H316" s="156"/>
      <c r="I316" s="144"/>
      <c r="J316" s="156">
        <v>44409</v>
      </c>
      <c r="K316" s="144" t="s">
        <v>1306</v>
      </c>
      <c r="L316" s="150"/>
      <c r="M316" s="144"/>
      <c r="N316" s="156"/>
      <c r="O316" s="153"/>
      <c r="P316" s="168"/>
      <c r="Q316" s="144"/>
      <c r="R316" s="156"/>
      <c r="S316" s="152"/>
      <c r="T316" s="169"/>
      <c r="U316" s="148"/>
      <c r="V316" s="146" t="s">
        <v>1313</v>
      </c>
      <c r="W316" s="147"/>
    </row>
    <row r="317" spans="1:23" x14ac:dyDescent="0.2">
      <c r="A317" s="140" t="s">
        <v>1305</v>
      </c>
      <c r="B317" s="140" t="s">
        <v>1312</v>
      </c>
      <c r="C317" s="187" t="s">
        <v>911</v>
      </c>
      <c r="D317" s="159"/>
      <c r="E317" s="144"/>
      <c r="F317" s="156"/>
      <c r="G317" s="144"/>
      <c r="H317" s="156"/>
      <c r="I317" s="144"/>
      <c r="J317" s="156"/>
      <c r="K317" s="144"/>
      <c r="L317" s="150"/>
      <c r="M317" s="144"/>
      <c r="N317" s="156"/>
      <c r="O317" s="153" t="s">
        <v>1084</v>
      </c>
      <c r="P317" s="168"/>
      <c r="Q317" s="144"/>
      <c r="R317" s="156"/>
      <c r="S317" s="154"/>
      <c r="T317" s="155"/>
      <c r="U317" s="148"/>
      <c r="V317" s="167" t="s">
        <v>1314</v>
      </c>
      <c r="W317" s="147"/>
    </row>
    <row r="318" spans="1:23" x14ac:dyDescent="0.25">
      <c r="A318" s="140" t="s">
        <v>1305</v>
      </c>
      <c r="B318" s="140" t="s">
        <v>1312</v>
      </c>
      <c r="C318" s="187" t="s">
        <v>911</v>
      </c>
      <c r="D318" s="159"/>
      <c r="E318" s="144"/>
      <c r="F318" s="156"/>
      <c r="G318" s="144"/>
      <c r="H318" s="156"/>
      <c r="I318" s="144"/>
      <c r="J318" s="156"/>
      <c r="K318" s="144"/>
      <c r="L318" s="150"/>
      <c r="M318" s="144"/>
      <c r="N318" s="156"/>
      <c r="O318" s="153"/>
      <c r="P318" s="168"/>
      <c r="Q318" s="144"/>
      <c r="R318" s="156">
        <v>44044</v>
      </c>
      <c r="S318" s="143" t="s">
        <v>917</v>
      </c>
      <c r="T318" s="176"/>
      <c r="U318" s="175"/>
      <c r="V318" s="178" t="s">
        <v>1315</v>
      </c>
      <c r="W318" s="147"/>
    </row>
    <row r="319" spans="1:23" x14ac:dyDescent="0.25">
      <c r="A319" s="140" t="s">
        <v>1305</v>
      </c>
      <c r="B319" s="140" t="s">
        <v>1316</v>
      </c>
      <c r="C319" s="187" t="s">
        <v>911</v>
      </c>
      <c r="D319" s="155"/>
      <c r="E319" s="144"/>
      <c r="F319" s="156">
        <v>44440</v>
      </c>
      <c r="G319" s="154" t="s">
        <v>602</v>
      </c>
      <c r="H319" s="155"/>
      <c r="I319" s="144"/>
      <c r="J319" s="156"/>
      <c r="K319" s="144"/>
      <c r="L319" s="156"/>
      <c r="M319" s="144"/>
      <c r="N319" s="156"/>
      <c r="O319" s="152"/>
      <c r="P319" s="142"/>
      <c r="Q319" s="144"/>
      <c r="R319" s="156"/>
      <c r="S319" s="144"/>
      <c r="T319" s="156"/>
      <c r="U319" s="144"/>
      <c r="V319" s="146" t="s">
        <v>1317</v>
      </c>
      <c r="W319" s="147"/>
    </row>
    <row r="320" spans="1:23" x14ac:dyDescent="0.25">
      <c r="A320" s="140" t="s">
        <v>1305</v>
      </c>
      <c r="B320" s="140" t="s">
        <v>1316</v>
      </c>
      <c r="C320" s="187" t="s">
        <v>911</v>
      </c>
      <c r="D320" s="142"/>
      <c r="E320" s="144"/>
      <c r="F320" s="156"/>
      <c r="G320" s="141"/>
      <c r="H320" s="142"/>
      <c r="I320" s="144"/>
      <c r="J320" s="156"/>
      <c r="K320" s="144"/>
      <c r="L320" s="156"/>
      <c r="M320" s="144"/>
      <c r="N320" s="156">
        <v>44440</v>
      </c>
      <c r="O320" s="154" t="s">
        <v>575</v>
      </c>
      <c r="P320" s="142"/>
      <c r="Q320" s="144"/>
      <c r="R320" s="156"/>
      <c r="S320" s="144"/>
      <c r="T320" s="156"/>
      <c r="U320" s="144"/>
      <c r="V320" s="186" t="s">
        <v>1318</v>
      </c>
      <c r="W320" s="147"/>
    </row>
    <row r="321" spans="1:23" x14ac:dyDescent="0.25">
      <c r="A321" s="140" t="s">
        <v>1319</v>
      </c>
      <c r="B321" s="140" t="s">
        <v>1320</v>
      </c>
      <c r="C321" s="187" t="s">
        <v>911</v>
      </c>
      <c r="D321" s="156"/>
      <c r="E321" s="144"/>
      <c r="F321" s="156"/>
      <c r="G321" s="144"/>
      <c r="H321" s="156"/>
      <c r="I321" s="144"/>
      <c r="J321" s="156">
        <v>43800</v>
      </c>
      <c r="K321" s="154" t="s">
        <v>705</v>
      </c>
      <c r="L321" s="142"/>
      <c r="M321" s="144"/>
      <c r="N321" s="156"/>
      <c r="O321" s="144"/>
      <c r="P321" s="156"/>
      <c r="Q321" s="144"/>
      <c r="R321" s="156"/>
      <c r="S321" s="144"/>
      <c r="T321" s="156"/>
      <c r="U321" s="144"/>
      <c r="V321" s="146" t="s">
        <v>1321</v>
      </c>
      <c r="W321" s="147"/>
    </row>
    <row r="322" spans="1:23" ht="22.5" x14ac:dyDescent="0.25">
      <c r="A322" s="140" t="s">
        <v>1319</v>
      </c>
      <c r="B322" s="140" t="s">
        <v>1320</v>
      </c>
      <c r="C322" s="187" t="s">
        <v>911</v>
      </c>
      <c r="D322" s="156"/>
      <c r="E322" s="144"/>
      <c r="F322" s="156"/>
      <c r="G322" s="144"/>
      <c r="H322" s="156"/>
      <c r="I322" s="144"/>
      <c r="J322" s="156"/>
      <c r="K322" s="154"/>
      <c r="L322" s="142"/>
      <c r="M322" s="144"/>
      <c r="N322" s="156"/>
      <c r="O322" s="144"/>
      <c r="P322" s="156"/>
      <c r="Q322" s="144"/>
      <c r="R322" s="156"/>
      <c r="S322" s="144"/>
      <c r="T322" s="156"/>
      <c r="U322" s="144"/>
      <c r="V322" s="167" t="s">
        <v>1322</v>
      </c>
      <c r="W322" s="147"/>
    </row>
    <row r="323" spans="1:23" x14ac:dyDescent="0.2">
      <c r="A323" s="140" t="s">
        <v>1319</v>
      </c>
      <c r="B323" s="140" t="s">
        <v>719</v>
      </c>
      <c r="C323" s="187" t="s">
        <v>911</v>
      </c>
      <c r="D323" s="156"/>
      <c r="E323" s="144"/>
      <c r="F323" s="156"/>
      <c r="G323" s="144"/>
      <c r="H323" s="156"/>
      <c r="I323" s="144"/>
      <c r="J323" s="156">
        <v>44440</v>
      </c>
      <c r="K323" s="154" t="s">
        <v>602</v>
      </c>
      <c r="L323" s="142"/>
      <c r="M323" s="144"/>
      <c r="N323" s="156"/>
      <c r="O323" s="144"/>
      <c r="P323" s="156"/>
      <c r="Q323" s="144"/>
      <c r="R323" s="156"/>
      <c r="S323" s="152"/>
      <c r="T323" s="158"/>
      <c r="U323" s="148"/>
      <c r="V323" s="146" t="s">
        <v>1323</v>
      </c>
      <c r="W323" s="147"/>
    </row>
    <row r="324" spans="1:23" x14ac:dyDescent="0.2">
      <c r="A324" s="140" t="s">
        <v>1319</v>
      </c>
      <c r="B324" s="140" t="s">
        <v>719</v>
      </c>
      <c r="C324" s="187" t="s">
        <v>911</v>
      </c>
      <c r="D324" s="156"/>
      <c r="E324" s="144"/>
      <c r="F324" s="156"/>
      <c r="G324" s="144"/>
      <c r="H324" s="156"/>
      <c r="I324" s="144"/>
      <c r="J324" s="156"/>
      <c r="K324" s="154"/>
      <c r="L324" s="142"/>
      <c r="M324" s="144"/>
      <c r="N324" s="156"/>
      <c r="O324" s="144"/>
      <c r="P324" s="156"/>
      <c r="Q324" s="144"/>
      <c r="R324" s="156">
        <v>44105</v>
      </c>
      <c r="S324" s="157" t="s">
        <v>1324</v>
      </c>
      <c r="T324" s="155"/>
      <c r="U324" s="148"/>
      <c r="V324" s="146" t="s">
        <v>1323</v>
      </c>
      <c r="W324" s="147"/>
    </row>
    <row r="325" spans="1:23" x14ac:dyDescent="0.25">
      <c r="A325" s="140" t="s">
        <v>1319</v>
      </c>
      <c r="B325" s="140" t="s">
        <v>668</v>
      </c>
      <c r="C325" s="187" t="s">
        <v>911</v>
      </c>
      <c r="D325" s="156"/>
      <c r="E325" s="144"/>
      <c r="F325" s="156"/>
      <c r="G325" s="144"/>
      <c r="H325" s="156"/>
      <c r="I325" s="144"/>
      <c r="J325" s="156">
        <v>44317</v>
      </c>
      <c r="K325" s="154" t="s">
        <v>602</v>
      </c>
      <c r="L325" s="142"/>
      <c r="M325" s="144"/>
      <c r="N325" s="156"/>
      <c r="O325" s="144"/>
      <c r="P325" s="156"/>
      <c r="Q325" s="144"/>
      <c r="R325" s="156"/>
      <c r="S325" s="144"/>
      <c r="T325" s="156"/>
      <c r="U325" s="144"/>
      <c r="V325" s="146" t="s">
        <v>1325</v>
      </c>
      <c r="W325" s="147"/>
    </row>
    <row r="326" spans="1:23" x14ac:dyDescent="0.25">
      <c r="A326" s="140" t="s">
        <v>1319</v>
      </c>
      <c r="B326" s="140" t="s">
        <v>709</v>
      </c>
      <c r="C326" s="187" t="s">
        <v>911</v>
      </c>
      <c r="D326" s="156">
        <v>44166</v>
      </c>
      <c r="E326" s="157" t="s">
        <v>1118</v>
      </c>
      <c r="F326" s="158"/>
      <c r="G326" s="144"/>
      <c r="H326" s="156"/>
      <c r="I326" s="144"/>
      <c r="J326" s="156"/>
      <c r="K326" s="144"/>
      <c r="L326" s="156"/>
      <c r="M326" s="144"/>
      <c r="N326" s="156"/>
      <c r="O326" s="144"/>
      <c r="P326" s="156"/>
      <c r="Q326" s="144"/>
      <c r="R326" s="156"/>
      <c r="S326" s="144"/>
      <c r="T326" s="156"/>
      <c r="U326" s="144"/>
      <c r="V326" s="146" t="s">
        <v>1326</v>
      </c>
      <c r="W326" s="147"/>
    </row>
    <row r="327" spans="1:23" x14ac:dyDescent="0.2">
      <c r="A327" s="140" t="s">
        <v>1327</v>
      </c>
      <c r="B327" s="140" t="s">
        <v>928</v>
      </c>
      <c r="C327" s="187" t="s">
        <v>911</v>
      </c>
      <c r="D327" s="156"/>
      <c r="E327" s="144"/>
      <c r="F327" s="156"/>
      <c r="G327" s="144"/>
      <c r="H327" s="156"/>
      <c r="I327" s="144"/>
      <c r="J327" s="156"/>
      <c r="K327" s="144"/>
      <c r="L327" s="156"/>
      <c r="M327" s="144"/>
      <c r="N327" s="156"/>
      <c r="O327" s="144"/>
      <c r="P327" s="156"/>
      <c r="Q327" s="144"/>
      <c r="R327" s="156">
        <v>44440</v>
      </c>
      <c r="S327" s="157" t="s">
        <v>1077</v>
      </c>
      <c r="T327" s="158"/>
      <c r="U327" s="148"/>
      <c r="V327" s="146" t="s">
        <v>1328</v>
      </c>
      <c r="W327" s="147"/>
    </row>
    <row r="328" spans="1:23" x14ac:dyDescent="0.25">
      <c r="A328" s="140" t="s">
        <v>1327</v>
      </c>
      <c r="B328" s="140" t="s">
        <v>1329</v>
      </c>
      <c r="C328" s="187" t="s">
        <v>911</v>
      </c>
      <c r="D328" s="156"/>
      <c r="E328" s="144"/>
      <c r="F328" s="156"/>
      <c r="G328" s="144"/>
      <c r="H328" s="156"/>
      <c r="I328" s="144"/>
      <c r="J328" s="156">
        <v>44166</v>
      </c>
      <c r="K328" s="162" t="s">
        <v>949</v>
      </c>
      <c r="L328" s="163"/>
      <c r="M328" s="144"/>
      <c r="N328" s="156"/>
      <c r="O328" s="144"/>
      <c r="P328" s="156"/>
      <c r="Q328" s="144"/>
      <c r="R328" s="156"/>
      <c r="S328" s="144"/>
      <c r="T328" s="156"/>
      <c r="U328" s="144"/>
      <c r="V328" s="146" t="s">
        <v>1330</v>
      </c>
      <c r="W328" s="147"/>
    </row>
    <row r="329" spans="1:23" ht="24" customHeight="1" x14ac:dyDescent="0.25">
      <c r="A329" s="140" t="s">
        <v>1327</v>
      </c>
      <c r="B329" s="140" t="s">
        <v>709</v>
      </c>
      <c r="C329" s="187" t="s">
        <v>911</v>
      </c>
      <c r="D329" s="156">
        <v>44013</v>
      </c>
      <c r="E329" s="157" t="s">
        <v>1331</v>
      </c>
      <c r="F329" s="158"/>
      <c r="G329" s="144"/>
      <c r="H329" s="156"/>
      <c r="I329" s="144"/>
      <c r="J329" s="156"/>
      <c r="K329" s="144"/>
      <c r="L329" s="156"/>
      <c r="M329" s="144"/>
      <c r="N329" s="156"/>
      <c r="O329" s="144"/>
      <c r="P329" s="156"/>
      <c r="Q329" s="144"/>
      <c r="R329" s="156"/>
      <c r="S329" s="144"/>
      <c r="T329" s="156"/>
      <c r="U329" s="144"/>
      <c r="V329" s="146" t="s">
        <v>1332</v>
      </c>
      <c r="W329" s="147"/>
    </row>
    <row r="330" spans="1:23" x14ac:dyDescent="0.25">
      <c r="A330" s="140" t="s">
        <v>1327</v>
      </c>
      <c r="B330" s="140" t="s">
        <v>1333</v>
      </c>
      <c r="C330" s="187" t="s">
        <v>911</v>
      </c>
      <c r="D330" s="156"/>
      <c r="E330" s="144"/>
      <c r="F330" s="156"/>
      <c r="G330" s="144"/>
      <c r="H330" s="156"/>
      <c r="I330" s="144"/>
      <c r="J330" s="156">
        <v>44348</v>
      </c>
      <c r="K330" s="162" t="s">
        <v>949</v>
      </c>
      <c r="L330" s="163"/>
      <c r="M330" s="144"/>
      <c r="N330" s="156"/>
      <c r="O330" s="144"/>
      <c r="P330" s="156"/>
      <c r="Q330" s="144"/>
      <c r="R330" s="156"/>
      <c r="S330" s="144"/>
      <c r="T330" s="156"/>
      <c r="U330" s="144"/>
      <c r="V330" s="146" t="s">
        <v>1334</v>
      </c>
      <c r="W330" s="147"/>
    </row>
    <row r="331" spans="1:23" x14ac:dyDescent="0.2">
      <c r="A331" s="140" t="s">
        <v>638</v>
      </c>
      <c r="B331" s="140" t="s">
        <v>1147</v>
      </c>
      <c r="C331" s="187" t="s">
        <v>911</v>
      </c>
      <c r="D331" s="196">
        <v>44013</v>
      </c>
      <c r="E331" s="157" t="s">
        <v>935</v>
      </c>
      <c r="F331" s="158"/>
      <c r="G331" s="144"/>
      <c r="H331" s="156"/>
      <c r="I331" s="144"/>
      <c r="J331" s="156"/>
      <c r="K331" s="152"/>
      <c r="L331" s="142"/>
      <c r="M331" s="144"/>
      <c r="N331" s="156"/>
      <c r="O331" s="152"/>
      <c r="P331" s="163"/>
      <c r="Q331" s="144"/>
      <c r="R331" s="156"/>
      <c r="S331" s="152"/>
      <c r="T331" s="158"/>
      <c r="U331" s="148"/>
      <c r="V331" s="146" t="s">
        <v>1335</v>
      </c>
      <c r="W331" s="147"/>
    </row>
    <row r="332" spans="1:23" x14ac:dyDescent="0.2">
      <c r="A332" s="140" t="s">
        <v>638</v>
      </c>
      <c r="B332" s="140" t="s">
        <v>1147</v>
      </c>
      <c r="C332" s="187" t="s">
        <v>911</v>
      </c>
      <c r="D332" s="197"/>
      <c r="E332" s="143"/>
      <c r="F332" s="169"/>
      <c r="G332" s="144"/>
      <c r="H332" s="156"/>
      <c r="I332" s="144"/>
      <c r="J332" s="156">
        <v>43983</v>
      </c>
      <c r="K332" s="154" t="s">
        <v>599</v>
      </c>
      <c r="L332" s="142"/>
      <c r="M332" s="144"/>
      <c r="N332" s="156"/>
      <c r="O332" s="154"/>
      <c r="P332" s="142"/>
      <c r="Q332" s="144"/>
      <c r="R332" s="156"/>
      <c r="S332" s="154"/>
      <c r="T332" s="155"/>
      <c r="U332" s="148"/>
      <c r="V332" s="146" t="s">
        <v>1335</v>
      </c>
      <c r="W332" s="147"/>
    </row>
    <row r="333" spans="1:23" x14ac:dyDescent="0.25">
      <c r="A333" s="140" t="s">
        <v>638</v>
      </c>
      <c r="B333" s="140" t="s">
        <v>1147</v>
      </c>
      <c r="C333" s="187" t="s">
        <v>911</v>
      </c>
      <c r="D333" s="142"/>
      <c r="E333" s="143"/>
      <c r="F333" s="169"/>
      <c r="G333" s="144"/>
      <c r="H333" s="156"/>
      <c r="I333" s="144"/>
      <c r="J333" s="156"/>
      <c r="K333" s="154"/>
      <c r="L333" s="142"/>
      <c r="M333" s="144"/>
      <c r="N333" s="156">
        <v>43983</v>
      </c>
      <c r="O333" s="162" t="s">
        <v>1336</v>
      </c>
      <c r="P333" s="142"/>
      <c r="Q333" s="144"/>
      <c r="R333" s="156"/>
      <c r="S333" s="175"/>
      <c r="T333" s="176"/>
      <c r="U333" s="175"/>
      <c r="V333" s="146" t="s">
        <v>1335</v>
      </c>
      <c r="W333" s="147"/>
    </row>
    <row r="334" spans="1:23" x14ac:dyDescent="0.25">
      <c r="A334" s="140" t="s">
        <v>638</v>
      </c>
      <c r="B334" s="140" t="s">
        <v>1147</v>
      </c>
      <c r="C334" s="141" t="s">
        <v>911</v>
      </c>
      <c r="D334" s="142"/>
      <c r="E334" s="143"/>
      <c r="F334" s="169"/>
      <c r="G334" s="144"/>
      <c r="H334" s="156"/>
      <c r="I334" s="144"/>
      <c r="J334" s="156"/>
      <c r="K334" s="154"/>
      <c r="L334" s="142"/>
      <c r="M334" s="144"/>
      <c r="N334" s="156"/>
      <c r="O334" s="141"/>
      <c r="P334" s="142"/>
      <c r="Q334" s="144"/>
      <c r="R334" s="156">
        <v>43983</v>
      </c>
      <c r="S334" s="157" t="s">
        <v>1053</v>
      </c>
      <c r="T334" s="176"/>
      <c r="U334" s="175"/>
      <c r="V334" s="146" t="s">
        <v>1335</v>
      </c>
      <c r="W334" s="147"/>
    </row>
    <row r="335" spans="1:23" x14ac:dyDescent="0.25">
      <c r="A335" s="140" t="s">
        <v>638</v>
      </c>
      <c r="B335" s="140" t="s">
        <v>1147</v>
      </c>
      <c r="C335" s="141" t="s">
        <v>911</v>
      </c>
      <c r="D335" s="142">
        <v>44013</v>
      </c>
      <c r="E335" s="141" t="s">
        <v>1337</v>
      </c>
      <c r="F335" s="169"/>
      <c r="G335" s="144"/>
      <c r="H335" s="156"/>
      <c r="I335" s="144"/>
      <c r="J335" s="156"/>
      <c r="K335" s="154"/>
      <c r="L335" s="142"/>
      <c r="M335" s="144"/>
      <c r="N335" s="156"/>
      <c r="O335" s="141"/>
      <c r="P335" s="142"/>
      <c r="Q335" s="144"/>
      <c r="R335" s="156"/>
      <c r="S335" s="157"/>
      <c r="T335" s="176"/>
      <c r="U335" s="175"/>
      <c r="V335" s="167" t="s">
        <v>1338</v>
      </c>
      <c r="W335" s="147"/>
    </row>
    <row r="336" spans="1:23" ht="15" customHeight="1" x14ac:dyDescent="0.2">
      <c r="A336" s="140" t="s">
        <v>638</v>
      </c>
      <c r="B336" s="140" t="s">
        <v>677</v>
      </c>
      <c r="C336" s="141" t="s">
        <v>911</v>
      </c>
      <c r="D336" s="156"/>
      <c r="E336" s="144"/>
      <c r="F336" s="156"/>
      <c r="G336" s="144"/>
      <c r="H336" s="156"/>
      <c r="I336" s="144"/>
      <c r="J336" s="156">
        <v>43709</v>
      </c>
      <c r="K336" s="154" t="s">
        <v>599</v>
      </c>
      <c r="L336" s="142"/>
      <c r="M336" s="144"/>
      <c r="N336" s="156"/>
      <c r="O336" s="144"/>
      <c r="P336" s="156"/>
      <c r="Q336" s="144"/>
      <c r="R336" s="156"/>
      <c r="S336" s="152"/>
      <c r="T336" s="169"/>
      <c r="U336" s="148"/>
      <c r="V336" s="146" t="s">
        <v>1339</v>
      </c>
      <c r="W336" s="147"/>
    </row>
    <row r="337" spans="1:23" x14ac:dyDescent="0.2">
      <c r="A337" s="140" t="s">
        <v>638</v>
      </c>
      <c r="B337" s="140" t="s">
        <v>677</v>
      </c>
      <c r="C337" s="141" t="s">
        <v>911</v>
      </c>
      <c r="D337" s="156"/>
      <c r="E337" s="144"/>
      <c r="F337" s="156"/>
      <c r="G337" s="144"/>
      <c r="H337" s="156"/>
      <c r="I337" s="144"/>
      <c r="J337" s="156"/>
      <c r="K337" s="154"/>
      <c r="L337" s="142"/>
      <c r="M337" s="144"/>
      <c r="N337" s="156"/>
      <c r="O337" s="144"/>
      <c r="P337" s="156"/>
      <c r="Q337" s="144"/>
      <c r="R337" s="156">
        <v>44166</v>
      </c>
      <c r="S337" s="143" t="s">
        <v>1047</v>
      </c>
      <c r="T337" s="155"/>
      <c r="U337" s="148"/>
      <c r="V337" s="167" t="s">
        <v>984</v>
      </c>
      <c r="W337" s="147"/>
    </row>
    <row r="338" spans="1:23" x14ac:dyDescent="0.25">
      <c r="A338" s="140" t="s">
        <v>635</v>
      </c>
      <c r="B338" s="140" t="s">
        <v>634</v>
      </c>
      <c r="C338" s="141" t="s">
        <v>911</v>
      </c>
      <c r="D338" s="155"/>
      <c r="E338" s="144"/>
      <c r="F338" s="156"/>
      <c r="G338" s="144"/>
      <c r="H338" s="156"/>
      <c r="I338" s="144"/>
      <c r="J338" s="156">
        <v>43435</v>
      </c>
      <c r="K338" s="154" t="s">
        <v>633</v>
      </c>
      <c r="L338" s="142"/>
      <c r="M338" s="144"/>
      <c r="N338" s="156"/>
      <c r="O338" s="152"/>
      <c r="P338" s="142"/>
      <c r="Q338" s="144"/>
      <c r="R338" s="156"/>
      <c r="S338" s="144"/>
      <c r="T338" s="156"/>
      <c r="U338" s="144"/>
      <c r="V338" s="146" t="s">
        <v>1340</v>
      </c>
      <c r="W338" s="147"/>
    </row>
    <row r="339" spans="1:23" ht="33.75" x14ac:dyDescent="0.25">
      <c r="A339" s="140" t="s">
        <v>635</v>
      </c>
      <c r="B339" s="140" t="s">
        <v>634</v>
      </c>
      <c r="C339" s="141" t="s">
        <v>911</v>
      </c>
      <c r="D339" s="142"/>
      <c r="E339" s="144"/>
      <c r="F339" s="156"/>
      <c r="G339" s="144"/>
      <c r="H339" s="156"/>
      <c r="I339" s="144"/>
      <c r="J339" s="156"/>
      <c r="K339" s="141"/>
      <c r="L339" s="142"/>
      <c r="M339" s="144"/>
      <c r="N339" s="156">
        <v>43435</v>
      </c>
      <c r="O339" s="154" t="s">
        <v>575</v>
      </c>
      <c r="P339" s="142"/>
      <c r="Q339" s="144"/>
      <c r="R339" s="156"/>
      <c r="S339" s="144"/>
      <c r="T339" s="156"/>
      <c r="U339" s="144"/>
      <c r="V339" s="167" t="s">
        <v>1341</v>
      </c>
      <c r="W339" s="147"/>
    </row>
    <row r="340" spans="1:23" x14ac:dyDescent="0.25">
      <c r="A340" s="140" t="s">
        <v>635</v>
      </c>
      <c r="B340" s="140" t="s">
        <v>632</v>
      </c>
      <c r="C340" s="141" t="s">
        <v>911</v>
      </c>
      <c r="D340" s="142"/>
      <c r="E340" s="144"/>
      <c r="F340" s="156"/>
      <c r="G340" s="144"/>
      <c r="H340" s="156"/>
      <c r="I340" s="144"/>
      <c r="J340" s="156">
        <v>43435</v>
      </c>
      <c r="K340" s="149" t="s">
        <v>585</v>
      </c>
      <c r="L340" s="150"/>
      <c r="M340" s="144"/>
      <c r="N340" s="152"/>
      <c r="O340" s="141"/>
      <c r="P340" s="142"/>
      <c r="Q340" s="144"/>
      <c r="R340" s="156"/>
      <c r="S340" s="144"/>
      <c r="T340" s="156"/>
      <c r="U340" s="144"/>
      <c r="V340" s="146" t="s">
        <v>1342</v>
      </c>
      <c r="W340" s="147"/>
    </row>
    <row r="341" spans="1:23" x14ac:dyDescent="0.25">
      <c r="A341" s="140" t="s">
        <v>635</v>
      </c>
      <c r="B341" s="140" t="s">
        <v>632</v>
      </c>
      <c r="C341" s="141" t="s">
        <v>920</v>
      </c>
      <c r="D341" s="142"/>
      <c r="E341" s="144"/>
      <c r="F341" s="156"/>
      <c r="G341" s="144"/>
      <c r="H341" s="156"/>
      <c r="I341" s="144"/>
      <c r="J341" s="156">
        <v>44378</v>
      </c>
      <c r="K341" s="198" t="s">
        <v>940</v>
      </c>
      <c r="L341" s="174"/>
      <c r="M341" s="144"/>
      <c r="N341" s="156"/>
      <c r="O341" s="156"/>
      <c r="P341" s="142"/>
      <c r="Q341" s="144"/>
      <c r="R341" s="156"/>
      <c r="S341" s="144"/>
      <c r="T341" s="156"/>
      <c r="U341" s="144"/>
      <c r="V341" s="146" t="s">
        <v>1342</v>
      </c>
      <c r="W341" s="147"/>
    </row>
    <row r="342" spans="1:23" ht="33.75" x14ac:dyDescent="0.25">
      <c r="A342" s="140" t="s">
        <v>635</v>
      </c>
      <c r="B342" s="140" t="s">
        <v>632</v>
      </c>
      <c r="C342" s="141" t="s">
        <v>911</v>
      </c>
      <c r="D342" s="142"/>
      <c r="E342" s="144"/>
      <c r="F342" s="156"/>
      <c r="G342" s="144"/>
      <c r="H342" s="156"/>
      <c r="I342" s="144"/>
      <c r="J342" s="156"/>
      <c r="K342" s="149"/>
      <c r="L342" s="174"/>
      <c r="M342" s="144"/>
      <c r="N342" s="156">
        <v>43435</v>
      </c>
      <c r="O342" s="150" t="s">
        <v>1084</v>
      </c>
      <c r="P342" s="142"/>
      <c r="Q342" s="144"/>
      <c r="R342" s="156"/>
      <c r="S342" s="144"/>
      <c r="T342" s="156"/>
      <c r="U342" s="144"/>
      <c r="V342" s="167" t="s">
        <v>1341</v>
      </c>
      <c r="W342" s="147"/>
    </row>
    <row r="343" spans="1:23" x14ac:dyDescent="0.25">
      <c r="A343" s="140" t="s">
        <v>635</v>
      </c>
      <c r="B343" s="140" t="s">
        <v>631</v>
      </c>
      <c r="C343" s="141" t="s">
        <v>911</v>
      </c>
      <c r="D343" s="142"/>
      <c r="E343" s="144"/>
      <c r="F343" s="156"/>
      <c r="G343" s="144"/>
      <c r="H343" s="156"/>
      <c r="I343" s="144"/>
      <c r="J343" s="156">
        <v>43435</v>
      </c>
      <c r="K343" s="141" t="s">
        <v>585</v>
      </c>
      <c r="L343" s="142"/>
      <c r="M343" s="144"/>
      <c r="N343" s="156"/>
      <c r="O343" s="152"/>
      <c r="P343" s="142"/>
      <c r="Q343" s="144"/>
      <c r="R343" s="156"/>
      <c r="S343" s="144"/>
      <c r="T343" s="156"/>
      <c r="U343" s="144"/>
      <c r="V343" s="146" t="s">
        <v>1340</v>
      </c>
      <c r="W343" s="147"/>
    </row>
    <row r="344" spans="1:23" ht="33.75" x14ac:dyDescent="0.25">
      <c r="A344" s="140" t="s">
        <v>635</v>
      </c>
      <c r="B344" s="140" t="s">
        <v>631</v>
      </c>
      <c r="C344" s="141" t="s">
        <v>911</v>
      </c>
      <c r="D344" s="142"/>
      <c r="E344" s="144"/>
      <c r="F344" s="156"/>
      <c r="G344" s="144"/>
      <c r="H344" s="156"/>
      <c r="I344" s="144"/>
      <c r="J344" s="156"/>
      <c r="K344" s="154"/>
      <c r="L344" s="142"/>
      <c r="M344" s="144"/>
      <c r="N344" s="156">
        <v>43435</v>
      </c>
      <c r="O344" s="141" t="s">
        <v>575</v>
      </c>
      <c r="P344" s="142"/>
      <c r="Q344" s="144"/>
      <c r="R344" s="156"/>
      <c r="S344" s="144"/>
      <c r="T344" s="156"/>
      <c r="U344" s="144"/>
      <c r="V344" s="167" t="s">
        <v>1341</v>
      </c>
      <c r="W344" s="147"/>
    </row>
    <row r="345" spans="1:23" ht="33.75" x14ac:dyDescent="0.2">
      <c r="A345" s="140" t="s">
        <v>628</v>
      </c>
      <c r="B345" s="140" t="s">
        <v>433</v>
      </c>
      <c r="C345" s="141" t="s">
        <v>911</v>
      </c>
      <c r="D345" s="156">
        <v>44075</v>
      </c>
      <c r="E345" s="143" t="s">
        <v>1118</v>
      </c>
      <c r="F345" s="169"/>
      <c r="G345" s="144"/>
      <c r="H345" s="156"/>
      <c r="I345" s="144"/>
      <c r="J345" s="152"/>
      <c r="K345" s="154"/>
      <c r="L345" s="142"/>
      <c r="M345" s="144"/>
      <c r="N345" s="156"/>
      <c r="O345" s="144"/>
      <c r="P345" s="156"/>
      <c r="Q345" s="144"/>
      <c r="R345" s="156"/>
      <c r="S345" s="190"/>
      <c r="T345" s="189"/>
      <c r="U345" s="148"/>
      <c r="V345" s="146" t="s">
        <v>1343</v>
      </c>
      <c r="W345" s="186" t="s">
        <v>1344</v>
      </c>
    </row>
    <row r="346" spans="1:23" ht="33.75" x14ac:dyDescent="0.2">
      <c r="A346" s="140" t="s">
        <v>628</v>
      </c>
      <c r="B346" s="140" t="s">
        <v>433</v>
      </c>
      <c r="C346" s="141" t="s">
        <v>911</v>
      </c>
      <c r="D346" s="156"/>
      <c r="E346" s="143"/>
      <c r="F346" s="169"/>
      <c r="G346" s="144"/>
      <c r="H346" s="156"/>
      <c r="I346" s="144"/>
      <c r="J346" s="156">
        <v>44075</v>
      </c>
      <c r="K346" s="154" t="s">
        <v>585</v>
      </c>
      <c r="L346" s="142"/>
      <c r="M346" s="144"/>
      <c r="N346" s="156"/>
      <c r="O346" s="144"/>
      <c r="P346" s="156"/>
      <c r="Q346" s="144"/>
      <c r="R346" s="156"/>
      <c r="S346" s="190"/>
      <c r="T346" s="189"/>
      <c r="U346" s="148"/>
      <c r="V346" s="146" t="s">
        <v>1343</v>
      </c>
      <c r="W346" s="186" t="s">
        <v>1344</v>
      </c>
    </row>
    <row r="347" spans="1:23" ht="33.75" x14ac:dyDescent="0.2">
      <c r="A347" s="140" t="s">
        <v>628</v>
      </c>
      <c r="B347" s="140" t="s">
        <v>433</v>
      </c>
      <c r="C347" s="141" t="s">
        <v>911</v>
      </c>
      <c r="D347" s="156"/>
      <c r="E347" s="143"/>
      <c r="F347" s="169"/>
      <c r="G347" s="144"/>
      <c r="H347" s="156"/>
      <c r="I347" s="144"/>
      <c r="J347" s="156"/>
      <c r="K347" s="154"/>
      <c r="L347" s="142"/>
      <c r="M347" s="144"/>
      <c r="N347" s="156"/>
      <c r="O347" s="144"/>
      <c r="P347" s="156"/>
      <c r="Q347" s="144"/>
      <c r="R347" s="156"/>
      <c r="S347" s="190" t="s">
        <v>1345</v>
      </c>
      <c r="T347" s="189"/>
      <c r="U347" s="148"/>
      <c r="V347" s="146" t="s">
        <v>1343</v>
      </c>
      <c r="W347" s="186" t="s">
        <v>1344</v>
      </c>
    </row>
    <row r="348" spans="1:23" ht="22.5" x14ac:dyDescent="0.2">
      <c r="A348" s="140" t="s">
        <v>628</v>
      </c>
      <c r="B348" s="140" t="s">
        <v>668</v>
      </c>
      <c r="C348" s="141" t="s">
        <v>911</v>
      </c>
      <c r="D348" s="156"/>
      <c r="E348" s="144"/>
      <c r="F348" s="156"/>
      <c r="G348" s="144"/>
      <c r="H348" s="156"/>
      <c r="I348" s="144"/>
      <c r="J348" s="156">
        <v>44075</v>
      </c>
      <c r="K348" s="154" t="s">
        <v>736</v>
      </c>
      <c r="L348" s="142"/>
      <c r="M348" s="144"/>
      <c r="N348" s="156"/>
      <c r="O348" s="144"/>
      <c r="P348" s="156"/>
      <c r="Q348" s="144"/>
      <c r="R348" s="156"/>
      <c r="S348" s="157"/>
      <c r="T348" s="158"/>
      <c r="U348" s="148"/>
      <c r="V348" s="146" t="s">
        <v>1346</v>
      </c>
      <c r="W348" s="186" t="s">
        <v>1347</v>
      </c>
    </row>
    <row r="349" spans="1:23" ht="22.5" x14ac:dyDescent="0.2">
      <c r="A349" s="140" t="s">
        <v>628</v>
      </c>
      <c r="B349" s="140" t="s">
        <v>668</v>
      </c>
      <c r="C349" s="141" t="s">
        <v>911</v>
      </c>
      <c r="D349" s="156"/>
      <c r="E349" s="144"/>
      <c r="F349" s="156"/>
      <c r="G349" s="144"/>
      <c r="H349" s="156"/>
      <c r="I349" s="144"/>
      <c r="J349" s="156"/>
      <c r="K349" s="154"/>
      <c r="L349" s="142"/>
      <c r="M349" s="144"/>
      <c r="N349" s="156"/>
      <c r="O349" s="144"/>
      <c r="P349" s="156"/>
      <c r="Q349" s="144"/>
      <c r="R349" s="156"/>
      <c r="S349" s="157" t="s">
        <v>1047</v>
      </c>
      <c r="T349" s="158"/>
      <c r="U349" s="148"/>
      <c r="V349" s="146" t="s">
        <v>1346</v>
      </c>
      <c r="W349" s="186" t="s">
        <v>1347</v>
      </c>
    </row>
    <row r="350" spans="1:23" x14ac:dyDescent="0.2">
      <c r="A350" s="140" t="s">
        <v>628</v>
      </c>
      <c r="B350" s="140" t="s">
        <v>600</v>
      </c>
      <c r="C350" s="149" t="s">
        <v>911</v>
      </c>
      <c r="D350" s="156"/>
      <c r="E350" s="144"/>
      <c r="F350" s="156"/>
      <c r="G350" s="144"/>
      <c r="H350" s="156"/>
      <c r="I350" s="144"/>
      <c r="J350" s="156">
        <v>43617</v>
      </c>
      <c r="K350" s="144" t="s">
        <v>625</v>
      </c>
      <c r="L350" s="150"/>
      <c r="M350" s="144"/>
      <c r="N350" s="156"/>
      <c r="O350" s="144"/>
      <c r="P350" s="156"/>
      <c r="Q350" s="144"/>
      <c r="R350" s="156"/>
      <c r="S350" s="193"/>
      <c r="T350" s="192"/>
      <c r="U350" s="148"/>
      <c r="V350" s="146" t="s">
        <v>1348</v>
      </c>
      <c r="W350" s="147"/>
    </row>
    <row r="351" spans="1:23" x14ac:dyDescent="0.2">
      <c r="A351" s="140" t="s">
        <v>628</v>
      </c>
      <c r="B351" s="140" t="s">
        <v>600</v>
      </c>
      <c r="C351" s="149" t="s">
        <v>911</v>
      </c>
      <c r="D351" s="156"/>
      <c r="E351" s="144"/>
      <c r="F351" s="156"/>
      <c r="G351" s="144"/>
      <c r="H351" s="156"/>
      <c r="I351" s="144"/>
      <c r="J351" s="156">
        <v>44378</v>
      </c>
      <c r="K351" s="144" t="s">
        <v>625</v>
      </c>
      <c r="L351" s="150"/>
      <c r="M351" s="144"/>
      <c r="N351" s="156"/>
      <c r="O351" s="144"/>
      <c r="P351" s="156"/>
      <c r="Q351" s="144"/>
      <c r="R351" s="156"/>
      <c r="S351" s="193"/>
      <c r="T351" s="192"/>
      <c r="U351" s="148"/>
      <c r="V351" s="146" t="s">
        <v>1348</v>
      </c>
      <c r="W351" s="147"/>
    </row>
    <row r="352" spans="1:23" x14ac:dyDescent="0.25">
      <c r="A352" s="140" t="s">
        <v>628</v>
      </c>
      <c r="B352" s="140" t="s">
        <v>600</v>
      </c>
      <c r="C352" s="149" t="s">
        <v>920</v>
      </c>
      <c r="D352" s="156"/>
      <c r="E352" s="144"/>
      <c r="F352" s="156"/>
      <c r="G352" s="144"/>
      <c r="H352" s="156"/>
      <c r="I352" s="144"/>
      <c r="J352" s="156"/>
      <c r="K352" s="144"/>
      <c r="L352" s="174"/>
      <c r="M352" s="144"/>
      <c r="N352" s="156"/>
      <c r="O352" s="144"/>
      <c r="P352" s="156"/>
      <c r="Q352" s="144"/>
      <c r="R352" s="156"/>
      <c r="S352" s="193" t="s">
        <v>1168</v>
      </c>
      <c r="T352" s="176"/>
      <c r="U352" s="175"/>
      <c r="V352" s="178" t="s">
        <v>1087</v>
      </c>
      <c r="W352" s="147"/>
    </row>
    <row r="353" spans="1:23" x14ac:dyDescent="0.25">
      <c r="A353" s="140" t="s">
        <v>628</v>
      </c>
      <c r="B353" s="140" t="s">
        <v>1349</v>
      </c>
      <c r="C353" s="141" t="s">
        <v>911</v>
      </c>
      <c r="D353" s="156"/>
      <c r="E353" s="144"/>
      <c r="F353" s="156"/>
      <c r="G353" s="144"/>
      <c r="H353" s="156"/>
      <c r="I353" s="144"/>
      <c r="J353" s="156">
        <v>44075</v>
      </c>
      <c r="K353" s="154" t="s">
        <v>633</v>
      </c>
      <c r="L353" s="142"/>
      <c r="M353" s="144"/>
      <c r="N353" s="156"/>
      <c r="O353" s="144"/>
      <c r="P353" s="156"/>
      <c r="Q353" s="144"/>
      <c r="R353" s="156"/>
      <c r="S353" s="144"/>
      <c r="T353" s="156"/>
      <c r="U353" s="144"/>
      <c r="V353" s="146" t="s">
        <v>1350</v>
      </c>
      <c r="W353" s="147"/>
    </row>
    <row r="354" spans="1:23" x14ac:dyDescent="0.25">
      <c r="A354" s="140" t="s">
        <v>1351</v>
      </c>
      <c r="B354" s="140" t="s">
        <v>1352</v>
      </c>
      <c r="C354" s="141" t="s">
        <v>911</v>
      </c>
      <c r="D354" s="156"/>
      <c r="E354" s="144"/>
      <c r="F354" s="156"/>
      <c r="G354" s="144"/>
      <c r="H354" s="156"/>
      <c r="I354" s="144"/>
      <c r="J354" s="156">
        <v>44013</v>
      </c>
      <c r="K354" s="162" t="s">
        <v>949</v>
      </c>
      <c r="L354" s="163"/>
      <c r="M354" s="144"/>
      <c r="N354" s="156"/>
      <c r="O354" s="144"/>
      <c r="P354" s="156"/>
      <c r="Q354" s="144"/>
      <c r="R354" s="156"/>
      <c r="S354" s="144"/>
      <c r="T354" s="156"/>
      <c r="U354" s="144"/>
      <c r="V354" s="167" t="s">
        <v>1353</v>
      </c>
      <c r="W354" s="147"/>
    </row>
    <row r="355" spans="1:23" x14ac:dyDescent="0.2">
      <c r="A355" s="140" t="s">
        <v>1354</v>
      </c>
      <c r="B355" s="140" t="s">
        <v>1355</v>
      </c>
      <c r="C355" s="141" t="s">
        <v>911</v>
      </c>
      <c r="D355" s="156"/>
      <c r="E355" s="144"/>
      <c r="F355" s="156"/>
      <c r="G355" s="144"/>
      <c r="H355" s="156"/>
      <c r="I355" s="144"/>
      <c r="J355" s="156">
        <v>44136</v>
      </c>
      <c r="K355" s="162" t="s">
        <v>949</v>
      </c>
      <c r="L355" s="163"/>
      <c r="M355" s="144"/>
      <c r="N355" s="156"/>
      <c r="O355" s="144"/>
      <c r="P355" s="156"/>
      <c r="Q355" s="144"/>
      <c r="R355" s="156"/>
      <c r="S355" s="157"/>
      <c r="T355" s="158"/>
      <c r="U355" s="148"/>
      <c r="V355" s="146" t="s">
        <v>1356</v>
      </c>
      <c r="W355" s="147"/>
    </row>
    <row r="356" spans="1:23" x14ac:dyDescent="0.2">
      <c r="A356" s="140" t="s">
        <v>1357</v>
      </c>
      <c r="B356" s="140" t="s">
        <v>1355</v>
      </c>
      <c r="C356" s="141" t="s">
        <v>911</v>
      </c>
      <c r="D356" s="156"/>
      <c r="E356" s="144"/>
      <c r="F356" s="156"/>
      <c r="G356" s="144"/>
      <c r="H356" s="156"/>
      <c r="I356" s="144"/>
      <c r="J356" s="156"/>
      <c r="K356" s="154"/>
      <c r="L356" s="142"/>
      <c r="M356" s="144"/>
      <c r="N356" s="156"/>
      <c r="O356" s="144"/>
      <c r="P356" s="156"/>
      <c r="Q356" s="144"/>
      <c r="R356" s="156">
        <v>44136</v>
      </c>
      <c r="S356" s="157" t="s">
        <v>1358</v>
      </c>
      <c r="T356" s="155"/>
      <c r="U356" s="148"/>
      <c r="V356" s="167" t="s">
        <v>984</v>
      </c>
      <c r="W356" s="147"/>
    </row>
    <row r="357" spans="1:23" x14ac:dyDescent="0.2">
      <c r="A357" s="140" t="s">
        <v>623</v>
      </c>
      <c r="B357" s="185">
        <v>3</v>
      </c>
      <c r="C357" s="141" t="s">
        <v>911</v>
      </c>
      <c r="D357" s="156"/>
      <c r="E357" s="144"/>
      <c r="F357" s="156"/>
      <c r="G357" s="144"/>
      <c r="H357" s="156"/>
      <c r="I357" s="144"/>
      <c r="J357" s="156"/>
      <c r="K357" s="144"/>
      <c r="L357" s="156"/>
      <c r="M357" s="144"/>
      <c r="N357" s="156"/>
      <c r="O357" s="144"/>
      <c r="P357" s="156"/>
      <c r="Q357" s="144"/>
      <c r="R357" s="156">
        <v>43983</v>
      </c>
      <c r="S357" s="157" t="s">
        <v>1359</v>
      </c>
      <c r="T357" s="158"/>
      <c r="U357" s="148"/>
      <c r="V357" s="146" t="s">
        <v>1360</v>
      </c>
      <c r="W357" s="147"/>
    </row>
    <row r="358" spans="1:23" x14ac:dyDescent="0.25">
      <c r="A358" s="140" t="s">
        <v>623</v>
      </c>
      <c r="B358" s="140" t="s">
        <v>650</v>
      </c>
      <c r="C358" s="141" t="s">
        <v>911</v>
      </c>
      <c r="D358" s="156"/>
      <c r="E358" s="144"/>
      <c r="F358" s="156"/>
      <c r="G358" s="144"/>
      <c r="H358" s="156"/>
      <c r="I358" s="144"/>
      <c r="J358" s="156">
        <v>43952</v>
      </c>
      <c r="K358" s="154" t="s">
        <v>1361</v>
      </c>
      <c r="L358" s="142"/>
      <c r="M358" s="144"/>
      <c r="N358" s="156"/>
      <c r="O358" s="144"/>
      <c r="P358" s="156"/>
      <c r="Q358" s="144"/>
      <c r="R358" s="156"/>
      <c r="S358" s="144"/>
      <c r="T358" s="156"/>
      <c r="U358" s="144"/>
      <c r="V358" s="146" t="s">
        <v>1362</v>
      </c>
      <c r="W358" s="147"/>
    </row>
    <row r="359" spans="1:23" ht="33.75" x14ac:dyDescent="0.25">
      <c r="A359" s="140" t="s">
        <v>623</v>
      </c>
      <c r="B359" s="140" t="s">
        <v>650</v>
      </c>
      <c r="C359" s="141" t="s">
        <v>911</v>
      </c>
      <c r="D359" s="156"/>
      <c r="E359" s="144"/>
      <c r="F359" s="156"/>
      <c r="G359" s="144"/>
      <c r="H359" s="156"/>
      <c r="I359" s="144"/>
      <c r="J359" s="156"/>
      <c r="K359" s="154"/>
      <c r="L359" s="142"/>
      <c r="M359" s="144"/>
      <c r="N359" s="156"/>
      <c r="O359" s="144"/>
      <c r="P359" s="156"/>
      <c r="Q359" s="144"/>
      <c r="R359" s="156"/>
      <c r="S359" s="144"/>
      <c r="T359" s="156"/>
      <c r="U359" s="144"/>
      <c r="V359" s="167" t="s">
        <v>1363</v>
      </c>
      <c r="W359" s="147"/>
    </row>
    <row r="360" spans="1:23" x14ac:dyDescent="0.25">
      <c r="A360" s="140" t="s">
        <v>623</v>
      </c>
      <c r="B360" s="140" t="s">
        <v>994</v>
      </c>
      <c r="C360" s="141" t="s">
        <v>911</v>
      </c>
      <c r="D360" s="156"/>
      <c r="E360" s="144"/>
      <c r="F360" s="156"/>
      <c r="G360" s="144"/>
      <c r="H360" s="156"/>
      <c r="I360" s="144"/>
      <c r="J360" s="156">
        <v>44105</v>
      </c>
      <c r="K360" s="154" t="s">
        <v>1361</v>
      </c>
      <c r="L360" s="142"/>
      <c r="M360" s="144"/>
      <c r="N360" s="156"/>
      <c r="O360" s="144"/>
      <c r="P360" s="156"/>
      <c r="Q360" s="144"/>
      <c r="R360" s="156"/>
      <c r="S360" s="144"/>
      <c r="T360" s="156"/>
      <c r="U360" s="144"/>
      <c r="V360" s="146" t="s">
        <v>1364</v>
      </c>
      <c r="W360" s="147"/>
    </row>
    <row r="361" spans="1:23" ht="33.75" x14ac:dyDescent="0.25">
      <c r="A361" s="140" t="s">
        <v>623</v>
      </c>
      <c r="B361" s="140" t="s">
        <v>994</v>
      </c>
      <c r="C361" s="141" t="s">
        <v>911</v>
      </c>
      <c r="D361" s="156"/>
      <c r="E361" s="144"/>
      <c r="F361" s="156"/>
      <c r="G361" s="144"/>
      <c r="H361" s="156"/>
      <c r="I361" s="144"/>
      <c r="J361" s="156"/>
      <c r="K361" s="154"/>
      <c r="L361" s="142"/>
      <c r="M361" s="144"/>
      <c r="N361" s="156"/>
      <c r="O361" s="144"/>
      <c r="P361" s="156"/>
      <c r="Q361" s="144"/>
      <c r="R361" s="156"/>
      <c r="S361" s="144"/>
      <c r="T361" s="156"/>
      <c r="U361" s="144"/>
      <c r="V361" s="167" t="s">
        <v>1365</v>
      </c>
      <c r="W361" s="147"/>
    </row>
    <row r="362" spans="1:23" x14ac:dyDescent="0.2">
      <c r="A362" s="140" t="s">
        <v>623</v>
      </c>
      <c r="B362" s="140" t="s">
        <v>622</v>
      </c>
      <c r="C362" s="141" t="s">
        <v>911</v>
      </c>
      <c r="D362" s="156"/>
      <c r="E362" s="144"/>
      <c r="F362" s="156"/>
      <c r="G362" s="144"/>
      <c r="H362" s="156"/>
      <c r="I362" s="144"/>
      <c r="J362" s="156"/>
      <c r="K362" s="144"/>
      <c r="L362" s="156"/>
      <c r="M362" s="144"/>
      <c r="N362" s="156"/>
      <c r="O362" s="144"/>
      <c r="P362" s="156"/>
      <c r="Q362" s="144"/>
      <c r="R362" s="156">
        <v>43952</v>
      </c>
      <c r="S362" s="143" t="s">
        <v>1047</v>
      </c>
      <c r="T362" s="169"/>
      <c r="U362" s="148"/>
      <c r="V362" s="146" t="s">
        <v>1366</v>
      </c>
      <c r="W362" s="147"/>
    </row>
    <row r="363" spans="1:23" x14ac:dyDescent="0.2">
      <c r="A363" s="140" t="s">
        <v>620</v>
      </c>
      <c r="B363" s="140" t="s">
        <v>1367</v>
      </c>
      <c r="C363" s="141" t="s">
        <v>911</v>
      </c>
      <c r="D363" s="156"/>
      <c r="E363" s="144"/>
      <c r="F363" s="156"/>
      <c r="G363" s="144"/>
      <c r="H363" s="156"/>
      <c r="I363" s="144"/>
      <c r="J363" s="156">
        <v>43800</v>
      </c>
      <c r="K363" s="154" t="s">
        <v>633</v>
      </c>
      <c r="L363" s="142"/>
      <c r="M363" s="144"/>
      <c r="N363" s="156"/>
      <c r="O363" s="144"/>
      <c r="P363" s="156"/>
      <c r="Q363" s="144"/>
      <c r="R363" s="156"/>
      <c r="S363" s="182"/>
      <c r="T363" s="173"/>
      <c r="U363" s="148"/>
      <c r="V363" s="146" t="s">
        <v>1368</v>
      </c>
      <c r="W363" s="147"/>
    </row>
    <row r="364" spans="1:23" ht="24" x14ac:dyDescent="0.2">
      <c r="A364" s="140" t="s">
        <v>620</v>
      </c>
      <c r="B364" s="140" t="s">
        <v>1367</v>
      </c>
      <c r="C364" s="141" t="s">
        <v>911</v>
      </c>
      <c r="D364" s="156"/>
      <c r="E364" s="144"/>
      <c r="F364" s="156"/>
      <c r="G364" s="144"/>
      <c r="H364" s="156"/>
      <c r="I364" s="144"/>
      <c r="J364" s="156"/>
      <c r="K364" s="154"/>
      <c r="L364" s="142"/>
      <c r="M364" s="144"/>
      <c r="N364" s="156"/>
      <c r="O364" s="144"/>
      <c r="P364" s="156"/>
      <c r="Q364" s="144"/>
      <c r="R364" s="156">
        <v>43800</v>
      </c>
      <c r="S364" s="182" t="s">
        <v>1369</v>
      </c>
      <c r="T364" s="155"/>
      <c r="U364" s="148"/>
      <c r="V364" s="146" t="s">
        <v>1368</v>
      </c>
      <c r="W364" s="147"/>
    </row>
    <row r="365" spans="1:23" ht="15" customHeight="1" x14ac:dyDescent="0.25">
      <c r="A365" s="140" t="s">
        <v>620</v>
      </c>
      <c r="B365" s="140" t="s">
        <v>619</v>
      </c>
      <c r="C365" s="141" t="s">
        <v>911</v>
      </c>
      <c r="D365" s="156"/>
      <c r="E365" s="144"/>
      <c r="F365" s="156"/>
      <c r="G365" s="144"/>
      <c r="H365" s="156"/>
      <c r="I365" s="144"/>
      <c r="J365" s="156">
        <v>43556</v>
      </c>
      <c r="K365" s="154" t="s">
        <v>585</v>
      </c>
      <c r="L365" s="142"/>
      <c r="M365" s="144"/>
      <c r="N365" s="156"/>
      <c r="O365" s="144"/>
      <c r="P365" s="156"/>
      <c r="Q365" s="144"/>
      <c r="R365" s="156"/>
      <c r="S365" s="143"/>
      <c r="T365" s="169"/>
      <c r="U365" s="151"/>
      <c r="V365" s="146" t="s">
        <v>1370</v>
      </c>
      <c r="W365" s="147"/>
    </row>
    <row r="366" spans="1:23" x14ac:dyDescent="0.25">
      <c r="A366" s="140" t="s">
        <v>620</v>
      </c>
      <c r="B366" s="140" t="s">
        <v>619</v>
      </c>
      <c r="C366" s="141" t="s">
        <v>911</v>
      </c>
      <c r="D366" s="156"/>
      <c r="E366" s="144"/>
      <c r="F366" s="156"/>
      <c r="G366" s="144"/>
      <c r="H366" s="156"/>
      <c r="I366" s="144"/>
      <c r="J366" s="156"/>
      <c r="K366" s="154"/>
      <c r="L366" s="142"/>
      <c r="M366" s="144"/>
      <c r="N366" s="156"/>
      <c r="O366" s="144"/>
      <c r="P366" s="156"/>
      <c r="Q366" s="144"/>
      <c r="R366" s="199" t="s">
        <v>1371</v>
      </c>
      <c r="S366" s="143" t="s">
        <v>1372</v>
      </c>
      <c r="T366" s="142"/>
      <c r="U366" s="141"/>
      <c r="V366" s="146" t="s">
        <v>1370</v>
      </c>
      <c r="W366" s="147"/>
    </row>
    <row r="367" spans="1:23" ht="19.5" customHeight="1" x14ac:dyDescent="0.25">
      <c r="A367" s="140" t="s">
        <v>620</v>
      </c>
      <c r="B367" s="140" t="s">
        <v>619</v>
      </c>
      <c r="C367" s="141" t="s">
        <v>911</v>
      </c>
      <c r="D367" s="156"/>
      <c r="E367" s="144"/>
      <c r="F367" s="156"/>
      <c r="G367" s="144"/>
      <c r="H367" s="156"/>
      <c r="I367" s="144"/>
      <c r="J367" s="156"/>
      <c r="K367" s="154"/>
      <c r="L367" s="142"/>
      <c r="M367" s="144"/>
      <c r="N367" s="156"/>
      <c r="O367" s="144"/>
      <c r="P367" s="156"/>
      <c r="Q367" s="144"/>
      <c r="R367" s="156"/>
      <c r="S367" s="175"/>
      <c r="T367" s="176">
        <v>43556</v>
      </c>
      <c r="U367" s="151" t="s">
        <v>1373</v>
      </c>
      <c r="V367" s="146" t="s">
        <v>1374</v>
      </c>
      <c r="W367" s="147"/>
    </row>
    <row r="368" spans="1:23" x14ac:dyDescent="0.25">
      <c r="A368" s="140" t="s">
        <v>620</v>
      </c>
      <c r="B368" s="140" t="s">
        <v>615</v>
      </c>
      <c r="C368" s="141" t="s">
        <v>911</v>
      </c>
      <c r="D368" s="156">
        <v>43556</v>
      </c>
      <c r="E368" s="157" t="s">
        <v>997</v>
      </c>
      <c r="F368" s="158"/>
      <c r="G368" s="144"/>
      <c r="H368" s="156"/>
      <c r="I368" s="144"/>
      <c r="J368" s="156"/>
      <c r="K368" s="154"/>
      <c r="L368" s="142"/>
      <c r="M368" s="144"/>
      <c r="N368" s="156"/>
      <c r="O368" s="144"/>
      <c r="P368" s="156"/>
      <c r="Q368" s="144"/>
      <c r="R368" s="156"/>
      <c r="S368" s="144"/>
      <c r="T368" s="156"/>
      <c r="U368" s="144"/>
      <c r="V368" s="146" t="s">
        <v>1375</v>
      </c>
      <c r="W368" s="147"/>
    </row>
    <row r="369" spans="1:23" ht="15" customHeight="1" x14ac:dyDescent="0.25">
      <c r="A369" s="140" t="s">
        <v>620</v>
      </c>
      <c r="B369" s="140" t="s">
        <v>615</v>
      </c>
      <c r="C369" s="141" t="s">
        <v>911</v>
      </c>
      <c r="D369" s="156"/>
      <c r="E369" s="157"/>
      <c r="F369" s="158"/>
      <c r="G369" s="144"/>
      <c r="H369" s="156"/>
      <c r="I369" s="144"/>
      <c r="J369" s="156">
        <v>43556</v>
      </c>
      <c r="K369" s="154" t="s">
        <v>614</v>
      </c>
      <c r="L369" s="142"/>
      <c r="M369" s="144"/>
      <c r="N369" s="156"/>
      <c r="O369" s="144"/>
      <c r="P369" s="156"/>
      <c r="Q369" s="144"/>
      <c r="R369" s="156"/>
      <c r="S369" s="144"/>
      <c r="T369" s="156"/>
      <c r="U369" s="144"/>
      <c r="V369" s="167" t="s">
        <v>1376</v>
      </c>
      <c r="W369" s="147"/>
    </row>
    <row r="370" spans="1:23" ht="24" x14ac:dyDescent="0.25">
      <c r="A370" s="140" t="s">
        <v>1377</v>
      </c>
      <c r="B370" s="140" t="s">
        <v>1378</v>
      </c>
      <c r="C370" s="141" t="s">
        <v>911</v>
      </c>
      <c r="D370" s="155"/>
      <c r="E370" s="144"/>
      <c r="F370" s="156"/>
      <c r="G370" s="144"/>
      <c r="H370" s="156"/>
      <c r="I370" s="144"/>
      <c r="J370" s="156">
        <v>44409</v>
      </c>
      <c r="K370" s="154" t="s">
        <v>1379</v>
      </c>
      <c r="L370" s="142"/>
      <c r="M370" s="144"/>
      <c r="N370" s="156"/>
      <c r="O370" s="154"/>
      <c r="P370" s="142"/>
      <c r="Q370" s="144"/>
      <c r="R370" s="156"/>
      <c r="S370" s="144"/>
      <c r="T370" s="156"/>
      <c r="U370" s="144"/>
      <c r="V370" s="146" t="s">
        <v>1380</v>
      </c>
      <c r="W370" s="147"/>
    </row>
    <row r="371" spans="1:23" ht="21" customHeight="1" x14ac:dyDescent="0.25">
      <c r="A371" s="140" t="s">
        <v>1377</v>
      </c>
      <c r="B371" s="140" t="s">
        <v>1378</v>
      </c>
      <c r="C371" s="141" t="s">
        <v>911</v>
      </c>
      <c r="D371" s="155"/>
      <c r="E371" s="144"/>
      <c r="F371" s="156"/>
      <c r="G371" s="144"/>
      <c r="H371" s="156"/>
      <c r="I371" s="144"/>
      <c r="J371" s="156"/>
      <c r="K371" s="154"/>
      <c r="L371" s="142"/>
      <c r="M371" s="144"/>
      <c r="N371" s="156">
        <v>44105</v>
      </c>
      <c r="O371" s="154" t="s">
        <v>580</v>
      </c>
      <c r="P371" s="142"/>
      <c r="Q371" s="144"/>
      <c r="R371" s="156"/>
      <c r="S371" s="144"/>
      <c r="T371" s="156"/>
      <c r="U371" s="144"/>
      <c r="V371" s="178" t="s">
        <v>1381</v>
      </c>
      <c r="W371" s="147"/>
    </row>
    <row r="372" spans="1:23" ht="24" x14ac:dyDescent="0.25">
      <c r="A372" s="140" t="s">
        <v>1377</v>
      </c>
      <c r="B372" s="140" t="s">
        <v>1382</v>
      </c>
      <c r="C372" s="141" t="s">
        <v>911</v>
      </c>
      <c r="D372" s="159">
        <v>44013</v>
      </c>
      <c r="E372" s="157" t="s">
        <v>997</v>
      </c>
      <c r="F372" s="158"/>
      <c r="G372" s="144"/>
      <c r="H372" s="156"/>
      <c r="I372" s="144"/>
      <c r="J372" s="156"/>
      <c r="K372" s="154"/>
      <c r="L372" s="142"/>
      <c r="M372" s="144"/>
      <c r="N372" s="156"/>
      <c r="O372" s="153"/>
      <c r="P372" s="168"/>
      <c r="Q372" s="144"/>
      <c r="R372" s="156"/>
      <c r="S372" s="144"/>
      <c r="T372" s="156"/>
      <c r="U372" s="144"/>
      <c r="V372" s="146" t="s">
        <v>1383</v>
      </c>
      <c r="W372" s="147"/>
    </row>
    <row r="373" spans="1:23" ht="21" customHeight="1" x14ac:dyDescent="0.25">
      <c r="A373" s="140" t="s">
        <v>1377</v>
      </c>
      <c r="B373" s="140" t="s">
        <v>1382</v>
      </c>
      <c r="C373" s="141" t="s">
        <v>911</v>
      </c>
      <c r="D373" s="159"/>
      <c r="E373" s="157"/>
      <c r="F373" s="158"/>
      <c r="G373" s="144"/>
      <c r="H373" s="156"/>
      <c r="I373" s="144"/>
      <c r="J373" s="156">
        <v>44013</v>
      </c>
      <c r="K373" s="154" t="s">
        <v>625</v>
      </c>
      <c r="L373" s="142"/>
      <c r="M373" s="144"/>
      <c r="N373" s="156"/>
      <c r="O373" s="153"/>
      <c r="P373" s="168"/>
      <c r="Q373" s="144"/>
      <c r="R373" s="156"/>
      <c r="S373" s="144"/>
      <c r="T373" s="156"/>
      <c r="U373" s="144"/>
      <c r="V373" s="146" t="s">
        <v>1383</v>
      </c>
      <c r="W373" s="147"/>
    </row>
    <row r="374" spans="1:23" ht="21.75" customHeight="1" x14ac:dyDescent="0.25">
      <c r="A374" s="140" t="s">
        <v>1377</v>
      </c>
      <c r="B374" s="140" t="s">
        <v>1382</v>
      </c>
      <c r="C374" s="141" t="s">
        <v>911</v>
      </c>
      <c r="D374" s="159"/>
      <c r="E374" s="157"/>
      <c r="F374" s="158"/>
      <c r="G374" s="144"/>
      <c r="H374" s="156"/>
      <c r="I374" s="144"/>
      <c r="J374" s="156"/>
      <c r="K374" s="154"/>
      <c r="L374" s="142"/>
      <c r="M374" s="144"/>
      <c r="N374" s="156"/>
      <c r="O374" s="153" t="s">
        <v>926</v>
      </c>
      <c r="P374" s="168"/>
      <c r="Q374" s="144"/>
      <c r="R374" s="156"/>
      <c r="S374" s="144"/>
      <c r="T374" s="156"/>
      <c r="U374" s="144"/>
      <c r="V374" s="146" t="s">
        <v>1383</v>
      </c>
      <c r="W374" s="147"/>
    </row>
    <row r="375" spans="1:23" x14ac:dyDescent="0.25">
      <c r="A375" s="140" t="s">
        <v>1377</v>
      </c>
      <c r="B375" s="140" t="s">
        <v>1384</v>
      </c>
      <c r="C375" s="141" t="s">
        <v>911</v>
      </c>
      <c r="D375" s="159">
        <v>43862</v>
      </c>
      <c r="E375" s="157" t="s">
        <v>1118</v>
      </c>
      <c r="F375" s="158"/>
      <c r="G375" s="144"/>
      <c r="H375" s="156"/>
      <c r="I375" s="144"/>
      <c r="J375" s="156"/>
      <c r="K375" s="154"/>
      <c r="L375" s="142"/>
      <c r="M375" s="144"/>
      <c r="N375" s="156"/>
      <c r="O375" s="153"/>
      <c r="P375" s="168"/>
      <c r="Q375" s="144"/>
      <c r="R375" s="156"/>
      <c r="S375" s="144"/>
      <c r="T375" s="156"/>
      <c r="U375" s="144"/>
      <c r="V375" s="146" t="s">
        <v>1385</v>
      </c>
      <c r="W375" s="147"/>
    </row>
    <row r="376" spans="1:23" x14ac:dyDescent="0.25">
      <c r="A376" s="140" t="s">
        <v>1377</v>
      </c>
      <c r="B376" s="140" t="s">
        <v>1384</v>
      </c>
      <c r="C376" s="141" t="s">
        <v>911</v>
      </c>
      <c r="D376" s="159"/>
      <c r="E376" s="157"/>
      <c r="F376" s="158"/>
      <c r="G376" s="144"/>
      <c r="H376" s="156"/>
      <c r="I376" s="144"/>
      <c r="J376" s="156"/>
      <c r="K376" s="154"/>
      <c r="L376" s="142"/>
      <c r="M376" s="144"/>
      <c r="N376" s="156"/>
      <c r="O376" s="153" t="s">
        <v>969</v>
      </c>
      <c r="P376" s="168"/>
      <c r="Q376" s="144"/>
      <c r="R376" s="156"/>
      <c r="S376" s="144"/>
      <c r="T376" s="156"/>
      <c r="U376" s="144"/>
      <c r="V376" s="146" t="s">
        <v>1385</v>
      </c>
      <c r="W376" s="147"/>
    </row>
    <row r="377" spans="1:23" ht="22.5" x14ac:dyDescent="0.25">
      <c r="A377" s="140" t="s">
        <v>1377</v>
      </c>
      <c r="B377" s="140" t="s">
        <v>1384</v>
      </c>
      <c r="C377" s="141" t="s">
        <v>911</v>
      </c>
      <c r="D377" s="168"/>
      <c r="E377" s="157"/>
      <c r="F377" s="169"/>
      <c r="G377" s="144"/>
      <c r="H377" s="156"/>
      <c r="I377" s="144"/>
      <c r="J377" s="156">
        <v>43862</v>
      </c>
      <c r="K377" s="154" t="s">
        <v>1379</v>
      </c>
      <c r="L377" s="142"/>
      <c r="M377" s="144"/>
      <c r="N377" s="156"/>
      <c r="O377" s="153"/>
      <c r="P377" s="168"/>
      <c r="Q377" s="144"/>
      <c r="R377" s="156"/>
      <c r="S377" s="144"/>
      <c r="T377" s="156"/>
      <c r="U377" s="144"/>
      <c r="V377" s="178" t="s">
        <v>1386</v>
      </c>
      <c r="W377" s="147"/>
    </row>
    <row r="378" spans="1:23" ht="24" x14ac:dyDescent="0.25">
      <c r="A378" s="140" t="s">
        <v>1377</v>
      </c>
      <c r="B378" s="140" t="s">
        <v>1387</v>
      </c>
      <c r="C378" s="141" t="s">
        <v>911</v>
      </c>
      <c r="D378" s="168"/>
      <c r="E378" s="144"/>
      <c r="F378" s="156"/>
      <c r="G378" s="144"/>
      <c r="H378" s="156"/>
      <c r="I378" s="144"/>
      <c r="J378" s="156">
        <v>44013</v>
      </c>
      <c r="K378" s="154" t="s">
        <v>705</v>
      </c>
      <c r="L378" s="142"/>
      <c r="M378" s="144"/>
      <c r="N378" s="156"/>
      <c r="O378" s="153"/>
      <c r="P378" s="168"/>
      <c r="Q378" s="144"/>
      <c r="R378" s="156"/>
      <c r="S378" s="144"/>
      <c r="T378" s="156"/>
      <c r="U378" s="144"/>
      <c r="V378" s="146" t="s">
        <v>1383</v>
      </c>
      <c r="W378" s="147"/>
    </row>
    <row r="379" spans="1:23" ht="24" x14ac:dyDescent="0.25">
      <c r="A379" s="140" t="s">
        <v>1377</v>
      </c>
      <c r="B379" s="140" t="s">
        <v>1387</v>
      </c>
      <c r="C379" s="141" t="s">
        <v>911</v>
      </c>
      <c r="D379" s="159"/>
      <c r="E379" s="144"/>
      <c r="F379" s="156"/>
      <c r="G379" s="144"/>
      <c r="H379" s="156"/>
      <c r="I379" s="144"/>
      <c r="J379" s="156"/>
      <c r="K379" s="154"/>
      <c r="L379" s="142"/>
      <c r="M379" s="144"/>
      <c r="N379" s="156"/>
      <c r="O379" s="153" t="s">
        <v>1166</v>
      </c>
      <c r="P379" s="168"/>
      <c r="Q379" s="144"/>
      <c r="R379" s="156"/>
      <c r="S379" s="144"/>
      <c r="T379" s="156"/>
      <c r="U379" s="144"/>
      <c r="V379" s="146" t="s">
        <v>1383</v>
      </c>
      <c r="W379" s="147"/>
    </row>
    <row r="380" spans="1:23" x14ac:dyDescent="0.25">
      <c r="A380" s="140" t="s">
        <v>1377</v>
      </c>
      <c r="B380" s="140" t="s">
        <v>1388</v>
      </c>
      <c r="C380" s="141" t="s">
        <v>911</v>
      </c>
      <c r="D380" s="156"/>
      <c r="E380" s="144"/>
      <c r="F380" s="156"/>
      <c r="G380" s="144"/>
      <c r="H380" s="156"/>
      <c r="I380" s="144"/>
      <c r="J380" s="156">
        <v>44044</v>
      </c>
      <c r="K380" s="154" t="s">
        <v>602</v>
      </c>
      <c r="L380" s="142"/>
      <c r="M380" s="144"/>
      <c r="N380" s="156"/>
      <c r="O380" s="144"/>
      <c r="P380" s="156"/>
      <c r="Q380" s="144"/>
      <c r="R380" s="156"/>
      <c r="S380" s="144"/>
      <c r="T380" s="156"/>
      <c r="U380" s="144"/>
      <c r="V380" s="146" t="s">
        <v>1389</v>
      </c>
      <c r="W380" s="147"/>
    </row>
    <row r="381" spans="1:23" x14ac:dyDescent="0.2">
      <c r="A381" s="140" t="s">
        <v>1390</v>
      </c>
      <c r="B381" s="140" t="s">
        <v>1287</v>
      </c>
      <c r="C381" s="141" t="s">
        <v>911</v>
      </c>
      <c r="D381" s="156"/>
      <c r="E381" s="144"/>
      <c r="F381" s="156"/>
      <c r="G381" s="144"/>
      <c r="H381" s="156"/>
      <c r="I381" s="144"/>
      <c r="J381" s="156"/>
      <c r="K381" s="144"/>
      <c r="L381" s="156"/>
      <c r="M381" s="144"/>
      <c r="N381" s="156"/>
      <c r="O381" s="144"/>
      <c r="P381" s="156"/>
      <c r="Q381" s="144"/>
      <c r="R381" s="156">
        <v>43862</v>
      </c>
      <c r="S381" s="157" t="s">
        <v>1077</v>
      </c>
      <c r="T381" s="158"/>
      <c r="U381" s="148"/>
      <c r="V381" s="167" t="s">
        <v>1391</v>
      </c>
      <c r="W381" s="147"/>
    </row>
    <row r="382" spans="1:23" x14ac:dyDescent="0.25">
      <c r="A382" s="140" t="s">
        <v>1390</v>
      </c>
      <c r="B382" s="140" t="s">
        <v>1392</v>
      </c>
      <c r="C382" s="141" t="s">
        <v>911</v>
      </c>
      <c r="D382" s="156"/>
      <c r="E382" s="144"/>
      <c r="F382" s="156"/>
      <c r="G382" s="144"/>
      <c r="H382" s="156"/>
      <c r="I382" s="144"/>
      <c r="J382" s="156">
        <v>44044</v>
      </c>
      <c r="K382" s="162" t="s">
        <v>949</v>
      </c>
      <c r="L382" s="163"/>
      <c r="M382" s="144"/>
      <c r="N382" s="156"/>
      <c r="O382" s="144"/>
      <c r="P382" s="156"/>
      <c r="Q382" s="144"/>
      <c r="R382" s="156"/>
      <c r="S382" s="144"/>
      <c r="T382" s="156"/>
      <c r="U382" s="144"/>
      <c r="V382" s="167" t="s">
        <v>1393</v>
      </c>
      <c r="W382" s="147"/>
    </row>
    <row r="383" spans="1:23" x14ac:dyDescent="0.25">
      <c r="A383" s="140" t="s">
        <v>1390</v>
      </c>
      <c r="B383" s="140" t="s">
        <v>1394</v>
      </c>
      <c r="C383" s="141" t="s">
        <v>911</v>
      </c>
      <c r="D383" s="156"/>
      <c r="E383" s="144"/>
      <c r="F383" s="156"/>
      <c r="G383" s="144"/>
      <c r="H383" s="156"/>
      <c r="I383" s="144"/>
      <c r="J383" s="156">
        <v>44317</v>
      </c>
      <c r="K383" s="162" t="s">
        <v>949</v>
      </c>
      <c r="L383" s="163"/>
      <c r="M383" s="144"/>
      <c r="N383" s="156"/>
      <c r="O383" s="144"/>
      <c r="P383" s="156"/>
      <c r="Q383" s="144"/>
      <c r="R383" s="156"/>
      <c r="S383" s="144"/>
      <c r="T383" s="156"/>
      <c r="U383" s="144"/>
      <c r="V383" s="167" t="s">
        <v>1395</v>
      </c>
      <c r="W383" s="147"/>
    </row>
    <row r="384" spans="1:23" x14ac:dyDescent="0.25">
      <c r="A384" s="140" t="s">
        <v>1396</v>
      </c>
      <c r="B384" s="140" t="s">
        <v>1397</v>
      </c>
      <c r="C384" s="149" t="s">
        <v>911</v>
      </c>
      <c r="D384" s="156"/>
      <c r="E384" s="144"/>
      <c r="F384" s="156"/>
      <c r="G384" s="144"/>
      <c r="H384" s="156">
        <v>43862</v>
      </c>
      <c r="I384" s="144" t="s">
        <v>585</v>
      </c>
      <c r="J384" s="156"/>
      <c r="K384" s="144"/>
      <c r="L384" s="156"/>
      <c r="M384" s="144"/>
      <c r="N384" s="156"/>
      <c r="O384" s="144"/>
      <c r="P384" s="156"/>
      <c r="Q384" s="152"/>
      <c r="R384" s="168"/>
      <c r="S384" s="144"/>
      <c r="T384" s="156"/>
      <c r="U384" s="144"/>
      <c r="V384" s="146" t="s">
        <v>1398</v>
      </c>
      <c r="W384" s="147"/>
    </row>
    <row r="385" spans="1:23" x14ac:dyDescent="0.25">
      <c r="A385" s="140" t="s">
        <v>1396</v>
      </c>
      <c r="B385" s="140" t="s">
        <v>1397</v>
      </c>
      <c r="C385" s="149" t="s">
        <v>920</v>
      </c>
      <c r="D385" s="156"/>
      <c r="E385" s="144"/>
      <c r="F385" s="156"/>
      <c r="G385" s="144"/>
      <c r="H385" s="156">
        <v>44470</v>
      </c>
      <c r="I385" s="144" t="s">
        <v>585</v>
      </c>
      <c r="J385" s="173"/>
      <c r="K385" s="144"/>
      <c r="L385" s="156"/>
      <c r="M385" s="144"/>
      <c r="N385" s="156"/>
      <c r="O385" s="144"/>
      <c r="P385" s="156"/>
      <c r="Q385" s="153"/>
      <c r="R385" s="168"/>
      <c r="S385" s="144"/>
      <c r="T385" s="156"/>
      <c r="U385" s="144"/>
      <c r="V385" s="146" t="s">
        <v>1398</v>
      </c>
      <c r="W385" s="147"/>
    </row>
    <row r="386" spans="1:23" x14ac:dyDescent="0.25">
      <c r="A386" s="140" t="s">
        <v>1396</v>
      </c>
      <c r="B386" s="140" t="s">
        <v>1397</v>
      </c>
      <c r="C386" s="149" t="s">
        <v>911</v>
      </c>
      <c r="D386" s="156"/>
      <c r="E386" s="144"/>
      <c r="F386" s="156"/>
      <c r="G386" s="144"/>
      <c r="H386" s="156"/>
      <c r="I386" s="144"/>
      <c r="J386" s="173"/>
      <c r="K386" s="144"/>
      <c r="L386" s="156"/>
      <c r="M386" s="144"/>
      <c r="N386" s="156"/>
      <c r="O386" s="144"/>
      <c r="P386" s="156"/>
      <c r="Q386" s="153" t="s">
        <v>1399</v>
      </c>
      <c r="R386" s="168"/>
      <c r="S386" s="144"/>
      <c r="T386" s="156"/>
      <c r="U386" s="144"/>
      <c r="V386" s="146" t="s">
        <v>1398</v>
      </c>
      <c r="W386" s="147"/>
    </row>
    <row r="387" spans="1:23" x14ac:dyDescent="0.25">
      <c r="A387" s="140" t="s">
        <v>1396</v>
      </c>
      <c r="B387" s="140" t="s">
        <v>1400</v>
      </c>
      <c r="C387" s="141" t="s">
        <v>911</v>
      </c>
      <c r="D387" s="156"/>
      <c r="E387" s="144"/>
      <c r="F387" s="156"/>
      <c r="G387" s="144"/>
      <c r="H387" s="156">
        <v>43891</v>
      </c>
      <c r="I387" s="154" t="s">
        <v>625</v>
      </c>
      <c r="J387" s="155"/>
      <c r="K387" s="144"/>
      <c r="L387" s="156"/>
      <c r="M387" s="144"/>
      <c r="N387" s="156"/>
      <c r="O387" s="144"/>
      <c r="P387" s="156"/>
      <c r="Q387" s="152"/>
      <c r="R387" s="168"/>
      <c r="S387" s="144"/>
      <c r="T387" s="156"/>
      <c r="U387" s="144"/>
      <c r="V387" s="146" t="s">
        <v>1401</v>
      </c>
      <c r="W387" s="147"/>
    </row>
    <row r="388" spans="1:23" x14ac:dyDescent="0.25">
      <c r="A388" s="140" t="s">
        <v>1396</v>
      </c>
      <c r="B388" s="140" t="s">
        <v>1400</v>
      </c>
      <c r="C388" s="141" t="s">
        <v>911</v>
      </c>
      <c r="D388" s="156"/>
      <c r="E388" s="144"/>
      <c r="F388" s="156"/>
      <c r="G388" s="144"/>
      <c r="H388" s="156"/>
      <c r="I388" s="154"/>
      <c r="J388" s="155"/>
      <c r="K388" s="144"/>
      <c r="L388" s="156"/>
      <c r="M388" s="144"/>
      <c r="N388" s="156"/>
      <c r="O388" s="144"/>
      <c r="P388" s="156"/>
      <c r="Q388" s="153" t="s">
        <v>575</v>
      </c>
      <c r="R388" s="168"/>
      <c r="S388" s="144"/>
      <c r="T388" s="156"/>
      <c r="U388" s="144"/>
      <c r="V388" s="146" t="s">
        <v>1401</v>
      </c>
      <c r="W388" s="147"/>
    </row>
    <row r="389" spans="1:23" ht="15" customHeight="1" x14ac:dyDescent="0.2">
      <c r="A389" s="140" t="s">
        <v>1402</v>
      </c>
      <c r="B389" s="140" t="s">
        <v>1403</v>
      </c>
      <c r="C389" s="141" t="s">
        <v>911</v>
      </c>
      <c r="D389" s="156"/>
      <c r="E389" s="144"/>
      <c r="F389" s="156"/>
      <c r="G389" s="144"/>
      <c r="H389" s="156"/>
      <c r="I389" s="144"/>
      <c r="J389" s="156"/>
      <c r="K389" s="144"/>
      <c r="L389" s="156"/>
      <c r="M389" s="144"/>
      <c r="N389" s="156"/>
      <c r="O389" s="144"/>
      <c r="P389" s="156"/>
      <c r="Q389" s="144"/>
      <c r="R389" s="156">
        <v>44136</v>
      </c>
      <c r="S389" s="157" t="s">
        <v>1077</v>
      </c>
      <c r="T389" s="158"/>
      <c r="U389" s="148"/>
      <c r="V389" s="167" t="s">
        <v>1404</v>
      </c>
      <c r="W389" s="147"/>
    </row>
    <row r="390" spans="1:23" ht="24" x14ac:dyDescent="0.25">
      <c r="A390" s="140" t="s">
        <v>1405</v>
      </c>
      <c r="B390" s="140" t="s">
        <v>1406</v>
      </c>
      <c r="C390" s="141" t="s">
        <v>911</v>
      </c>
      <c r="D390" s="156"/>
      <c r="E390" s="144"/>
      <c r="F390" s="156"/>
      <c r="G390" s="144"/>
      <c r="H390" s="156">
        <v>43800</v>
      </c>
      <c r="I390" s="162" t="s">
        <v>949</v>
      </c>
      <c r="J390" s="200"/>
      <c r="K390" s="144"/>
      <c r="L390" s="156"/>
      <c r="M390" s="144"/>
      <c r="N390" s="156"/>
      <c r="O390" s="144"/>
      <c r="P390" s="156"/>
      <c r="Q390" s="144"/>
      <c r="R390" s="156"/>
      <c r="S390" s="144"/>
      <c r="T390" s="156"/>
      <c r="U390" s="144"/>
      <c r="V390" s="167" t="s">
        <v>1407</v>
      </c>
      <c r="W390" s="147"/>
    </row>
    <row r="391" spans="1:23" ht="24" x14ac:dyDescent="0.25">
      <c r="A391" s="140" t="s">
        <v>1405</v>
      </c>
      <c r="B391" s="140" t="s">
        <v>1406</v>
      </c>
      <c r="C391" s="141" t="s">
        <v>911</v>
      </c>
      <c r="D391" s="156"/>
      <c r="E391" s="144"/>
      <c r="F391" s="156"/>
      <c r="G391" s="144"/>
      <c r="H391" s="156"/>
      <c r="I391" s="154"/>
      <c r="J391" s="155"/>
      <c r="K391" s="144"/>
      <c r="L391" s="156"/>
      <c r="M391" s="144"/>
      <c r="N391" s="156"/>
      <c r="O391" s="144"/>
      <c r="P391" s="156"/>
      <c r="Q391" s="144"/>
      <c r="R391" s="156"/>
      <c r="S391" s="144"/>
      <c r="T391" s="156"/>
      <c r="U391" s="144"/>
      <c r="V391" s="167" t="s">
        <v>1022</v>
      </c>
      <c r="W391" s="147"/>
    </row>
    <row r="392" spans="1:23" ht="24" x14ac:dyDescent="0.25">
      <c r="A392" s="140" t="s">
        <v>609</v>
      </c>
      <c r="B392" s="140" t="s">
        <v>1408</v>
      </c>
      <c r="C392" s="141" t="s">
        <v>911</v>
      </c>
      <c r="D392" s="156"/>
      <c r="E392" s="144"/>
      <c r="F392" s="156"/>
      <c r="G392" s="144"/>
      <c r="H392" s="156"/>
      <c r="I392" s="144"/>
      <c r="J392" s="156">
        <v>43586</v>
      </c>
      <c r="K392" s="154" t="s">
        <v>585</v>
      </c>
      <c r="L392" s="142"/>
      <c r="M392" s="144"/>
      <c r="N392" s="156"/>
      <c r="O392" s="144"/>
      <c r="P392" s="156"/>
      <c r="Q392" s="152"/>
      <c r="R392" s="142"/>
      <c r="S392" s="144"/>
      <c r="T392" s="156"/>
      <c r="U392" s="144"/>
      <c r="V392" s="146" t="s">
        <v>1409</v>
      </c>
      <c r="W392" s="147"/>
    </row>
    <row r="393" spans="1:23" ht="19.5" customHeight="1" x14ac:dyDescent="0.25">
      <c r="A393" s="140" t="s">
        <v>609</v>
      </c>
      <c r="B393" s="140" t="s">
        <v>1408</v>
      </c>
      <c r="C393" s="141" t="s">
        <v>911</v>
      </c>
      <c r="D393" s="156"/>
      <c r="E393" s="144"/>
      <c r="F393" s="156"/>
      <c r="G393" s="144"/>
      <c r="H393" s="156"/>
      <c r="I393" s="144"/>
      <c r="J393" s="156"/>
      <c r="K393" s="154"/>
      <c r="L393" s="142"/>
      <c r="M393" s="144"/>
      <c r="N393" s="156"/>
      <c r="O393" s="144"/>
      <c r="P393" s="156">
        <v>43862</v>
      </c>
      <c r="Q393" s="154" t="s">
        <v>580</v>
      </c>
      <c r="R393" s="142"/>
      <c r="S393" s="144"/>
      <c r="T393" s="156"/>
      <c r="U393" s="144"/>
      <c r="V393" s="146" t="s">
        <v>1409</v>
      </c>
      <c r="W393" s="147"/>
    </row>
    <row r="394" spans="1:23" ht="24" x14ac:dyDescent="0.25">
      <c r="A394" s="140" t="s">
        <v>609</v>
      </c>
      <c r="B394" s="140" t="s">
        <v>608</v>
      </c>
      <c r="C394" s="141" t="s">
        <v>911</v>
      </c>
      <c r="D394" s="156"/>
      <c r="E394" s="144"/>
      <c r="F394" s="156"/>
      <c r="G394" s="144"/>
      <c r="H394" s="156"/>
      <c r="I394" s="144"/>
      <c r="J394" s="156">
        <v>43952</v>
      </c>
      <c r="K394" s="154" t="s">
        <v>585</v>
      </c>
      <c r="L394" s="142"/>
      <c r="M394" s="144"/>
      <c r="N394" s="156"/>
      <c r="O394" s="144"/>
      <c r="P394" s="156"/>
      <c r="Q394" s="144"/>
      <c r="R394" s="156"/>
      <c r="S394" s="144"/>
      <c r="T394" s="156"/>
      <c r="U394" s="144"/>
      <c r="V394" s="146" t="s">
        <v>1410</v>
      </c>
      <c r="W394" s="147"/>
    </row>
    <row r="395" spans="1:23" ht="24" x14ac:dyDescent="0.25">
      <c r="A395" s="140" t="s">
        <v>606</v>
      </c>
      <c r="B395" s="185">
        <v>3</v>
      </c>
      <c r="C395" s="141" t="s">
        <v>911</v>
      </c>
      <c r="D395" s="156"/>
      <c r="E395" s="144"/>
      <c r="F395" s="156"/>
      <c r="G395" s="144"/>
      <c r="H395" s="156"/>
      <c r="I395" s="144"/>
      <c r="J395" s="156">
        <v>43678</v>
      </c>
      <c r="K395" s="154" t="s">
        <v>585</v>
      </c>
      <c r="L395" s="142"/>
      <c r="M395" s="144"/>
      <c r="N395" s="156"/>
      <c r="O395" s="144"/>
      <c r="P395" s="156"/>
      <c r="Q395" s="144"/>
      <c r="R395" s="156"/>
      <c r="S395" s="144"/>
      <c r="T395" s="156"/>
      <c r="U395" s="144"/>
      <c r="V395" s="146" t="s">
        <v>1411</v>
      </c>
      <c r="W395" s="147"/>
    </row>
    <row r="396" spans="1:23" ht="24" x14ac:dyDescent="0.2">
      <c r="A396" s="140" t="s">
        <v>606</v>
      </c>
      <c r="B396" s="140" t="s">
        <v>603</v>
      </c>
      <c r="C396" s="141" t="s">
        <v>911</v>
      </c>
      <c r="D396" s="156"/>
      <c r="E396" s="144"/>
      <c r="F396" s="156"/>
      <c r="G396" s="144"/>
      <c r="H396" s="156"/>
      <c r="I396" s="144"/>
      <c r="J396" s="156">
        <v>43586</v>
      </c>
      <c r="K396" s="154" t="s">
        <v>633</v>
      </c>
      <c r="L396" s="142"/>
      <c r="M396" s="144"/>
      <c r="N396" s="156"/>
      <c r="O396" s="144"/>
      <c r="P396" s="156"/>
      <c r="Q396" s="144"/>
      <c r="R396" s="156"/>
      <c r="S396" s="152"/>
      <c r="T396" s="158"/>
      <c r="U396" s="148"/>
      <c r="V396" s="146" t="s">
        <v>1412</v>
      </c>
      <c r="W396" s="147"/>
    </row>
    <row r="397" spans="1:23" ht="24" x14ac:dyDescent="0.2">
      <c r="A397" s="140" t="s">
        <v>606</v>
      </c>
      <c r="B397" s="140" t="s">
        <v>603</v>
      </c>
      <c r="C397" s="141" t="s">
        <v>911</v>
      </c>
      <c r="D397" s="156"/>
      <c r="E397" s="144"/>
      <c r="F397" s="156"/>
      <c r="G397" s="144"/>
      <c r="H397" s="156"/>
      <c r="I397" s="144"/>
      <c r="J397" s="156"/>
      <c r="K397" s="154"/>
      <c r="L397" s="142"/>
      <c r="M397" s="144"/>
      <c r="N397" s="156"/>
      <c r="O397" s="144"/>
      <c r="P397" s="156"/>
      <c r="Q397" s="144"/>
      <c r="R397" s="156">
        <v>44470</v>
      </c>
      <c r="S397" s="157" t="s">
        <v>1047</v>
      </c>
      <c r="T397" s="155"/>
      <c r="U397" s="148"/>
      <c r="V397" s="186" t="s">
        <v>1413</v>
      </c>
      <c r="W397" s="147"/>
    </row>
    <row r="398" spans="1:23" ht="19.5" customHeight="1" x14ac:dyDescent="0.2">
      <c r="A398" s="140" t="s">
        <v>606</v>
      </c>
      <c r="B398" s="140" t="s">
        <v>719</v>
      </c>
      <c r="C398" s="141" t="s">
        <v>911</v>
      </c>
      <c r="D398" s="156"/>
      <c r="E398" s="144"/>
      <c r="F398" s="156"/>
      <c r="G398" s="144"/>
      <c r="H398" s="156"/>
      <c r="I398" s="144"/>
      <c r="J398" s="156">
        <v>43739</v>
      </c>
      <c r="K398" s="154" t="s">
        <v>633</v>
      </c>
      <c r="L398" s="142"/>
      <c r="M398" s="144"/>
      <c r="N398" s="156"/>
      <c r="O398" s="144"/>
      <c r="P398" s="156"/>
      <c r="Q398" s="144"/>
      <c r="R398" s="156"/>
      <c r="S398" s="152"/>
      <c r="T398" s="158"/>
      <c r="U398" s="148"/>
      <c r="V398" s="146" t="s">
        <v>1414</v>
      </c>
      <c r="W398" s="147"/>
    </row>
    <row r="399" spans="1:23" ht="24" x14ac:dyDescent="0.2">
      <c r="A399" s="140" t="s">
        <v>606</v>
      </c>
      <c r="B399" s="140" t="s">
        <v>719</v>
      </c>
      <c r="C399" s="141" t="s">
        <v>911</v>
      </c>
      <c r="D399" s="156"/>
      <c r="E399" s="144"/>
      <c r="F399" s="156"/>
      <c r="G399" s="144"/>
      <c r="H399" s="156"/>
      <c r="I399" s="144"/>
      <c r="J399" s="156"/>
      <c r="K399" s="154"/>
      <c r="L399" s="142"/>
      <c r="M399" s="144"/>
      <c r="N399" s="156"/>
      <c r="O399" s="144"/>
      <c r="P399" s="156"/>
      <c r="Q399" s="144"/>
      <c r="R399" s="156">
        <v>44470</v>
      </c>
      <c r="S399" s="157" t="s">
        <v>1047</v>
      </c>
      <c r="T399" s="155"/>
      <c r="U399" s="148"/>
      <c r="V399" s="146" t="s">
        <v>1414</v>
      </c>
      <c r="W399" s="147"/>
    </row>
    <row r="400" spans="1:23" ht="24" x14ac:dyDescent="0.25">
      <c r="A400" s="140" t="s">
        <v>606</v>
      </c>
      <c r="B400" s="140" t="s">
        <v>600</v>
      </c>
      <c r="C400" s="141" t="s">
        <v>911</v>
      </c>
      <c r="D400" s="156">
        <v>44105</v>
      </c>
      <c r="E400" s="157" t="s">
        <v>935</v>
      </c>
      <c r="F400" s="158"/>
      <c r="G400" s="144"/>
      <c r="H400" s="156"/>
      <c r="I400" s="144"/>
      <c r="J400" s="156"/>
      <c r="K400" s="152"/>
      <c r="L400" s="142"/>
      <c r="M400" s="144"/>
      <c r="N400" s="156"/>
      <c r="O400" s="144"/>
      <c r="P400" s="156"/>
      <c r="Q400" s="144"/>
      <c r="R400" s="156"/>
      <c r="S400" s="144"/>
      <c r="T400" s="156"/>
      <c r="U400" s="144"/>
      <c r="V400" s="146" t="s">
        <v>1415</v>
      </c>
      <c r="W400" s="147"/>
    </row>
    <row r="401" spans="1:23" ht="24" x14ac:dyDescent="0.25">
      <c r="A401" s="140" t="s">
        <v>606</v>
      </c>
      <c r="B401" s="140" t="s">
        <v>600</v>
      </c>
      <c r="C401" s="141" t="s">
        <v>911</v>
      </c>
      <c r="D401" s="156"/>
      <c r="E401" s="157"/>
      <c r="F401" s="158"/>
      <c r="G401" s="144"/>
      <c r="H401" s="156"/>
      <c r="I401" s="144"/>
      <c r="J401" s="156">
        <v>43647</v>
      </c>
      <c r="K401" s="154" t="s">
        <v>625</v>
      </c>
      <c r="L401" s="174"/>
      <c r="M401" s="144"/>
      <c r="N401" s="156"/>
      <c r="O401" s="144"/>
      <c r="P401" s="156"/>
      <c r="Q401" s="144"/>
      <c r="R401" s="156"/>
      <c r="S401" s="144"/>
      <c r="T401" s="156"/>
      <c r="U401" s="144"/>
      <c r="V401" s="186" t="s">
        <v>1416</v>
      </c>
      <c r="W401" s="147"/>
    </row>
    <row r="402" spans="1:23" ht="24" x14ac:dyDescent="0.25">
      <c r="A402" s="140" t="s">
        <v>606</v>
      </c>
      <c r="B402" s="140" t="s">
        <v>600</v>
      </c>
      <c r="C402" s="141" t="s">
        <v>920</v>
      </c>
      <c r="D402" s="156"/>
      <c r="E402" s="157"/>
      <c r="F402" s="158"/>
      <c r="G402" s="144"/>
      <c r="H402" s="156"/>
      <c r="I402" s="144"/>
      <c r="J402" s="156">
        <v>44378</v>
      </c>
      <c r="K402" s="154" t="s">
        <v>1417</v>
      </c>
      <c r="L402" s="174"/>
      <c r="M402" s="144"/>
      <c r="N402" s="156"/>
      <c r="O402" s="144"/>
      <c r="P402" s="156"/>
      <c r="Q402" s="144"/>
      <c r="R402" s="156"/>
      <c r="S402" s="144"/>
      <c r="T402" s="156"/>
      <c r="U402" s="144"/>
      <c r="V402" s="178" t="s">
        <v>1087</v>
      </c>
      <c r="W402" s="147"/>
    </row>
    <row r="403" spans="1:23" x14ac:dyDescent="0.2">
      <c r="A403" s="140" t="s">
        <v>1418</v>
      </c>
      <c r="B403" s="140" t="s">
        <v>1419</v>
      </c>
      <c r="C403" s="141" t="s">
        <v>911</v>
      </c>
      <c r="D403" s="156"/>
      <c r="E403" s="144"/>
      <c r="F403" s="156"/>
      <c r="G403" s="144"/>
      <c r="H403" s="156"/>
      <c r="I403" s="144"/>
      <c r="J403" s="156"/>
      <c r="K403" s="144"/>
      <c r="L403" s="156"/>
      <c r="M403" s="144"/>
      <c r="N403" s="156"/>
      <c r="O403" s="144"/>
      <c r="P403" s="156"/>
      <c r="Q403" s="144"/>
      <c r="R403" s="156"/>
      <c r="S403" s="143" t="s">
        <v>1077</v>
      </c>
      <c r="T403" s="169"/>
      <c r="U403" s="148"/>
      <c r="V403" s="146" t="s">
        <v>1420</v>
      </c>
      <c r="W403" s="147"/>
    </row>
    <row r="404" spans="1:23" ht="36" x14ac:dyDescent="0.2">
      <c r="A404" s="140" t="s">
        <v>1421</v>
      </c>
      <c r="B404" s="140" t="s">
        <v>1419</v>
      </c>
      <c r="C404" s="141" t="s">
        <v>911</v>
      </c>
      <c r="D404" s="156"/>
      <c r="E404" s="144"/>
      <c r="F404" s="156"/>
      <c r="G404" s="144"/>
      <c r="H404" s="156"/>
      <c r="I404" s="144"/>
      <c r="J404" s="156"/>
      <c r="K404" s="144"/>
      <c r="L404" s="156"/>
      <c r="M404" s="144"/>
      <c r="N404" s="156"/>
      <c r="O404" s="144"/>
      <c r="P404" s="156"/>
      <c r="Q404" s="144"/>
      <c r="R404" s="156">
        <v>43739</v>
      </c>
      <c r="S404" s="143" t="s">
        <v>1077</v>
      </c>
      <c r="T404" s="155"/>
      <c r="U404" s="148"/>
      <c r="V404" s="146" t="s">
        <v>1420</v>
      </c>
      <c r="W404" s="147"/>
    </row>
    <row r="405" spans="1:23" ht="36" x14ac:dyDescent="0.2">
      <c r="A405" s="140" t="s">
        <v>1421</v>
      </c>
      <c r="B405" s="140" t="s">
        <v>1419</v>
      </c>
      <c r="C405" s="141" t="s">
        <v>911</v>
      </c>
      <c r="D405" s="156"/>
      <c r="E405" s="144"/>
      <c r="F405" s="156"/>
      <c r="G405" s="144"/>
      <c r="H405" s="156"/>
      <c r="I405" s="144"/>
      <c r="J405" s="156"/>
      <c r="K405" s="144"/>
      <c r="L405" s="156"/>
      <c r="M405" s="144"/>
      <c r="N405" s="156"/>
      <c r="O405" s="144"/>
      <c r="P405" s="156"/>
      <c r="Q405" s="144"/>
      <c r="R405" s="156">
        <v>44044</v>
      </c>
      <c r="S405" s="143" t="s">
        <v>1077</v>
      </c>
      <c r="T405" s="142"/>
      <c r="U405" s="148"/>
      <c r="V405" s="146" t="s">
        <v>1420</v>
      </c>
      <c r="W405" s="147"/>
    </row>
    <row r="406" spans="1:23" ht="24" x14ac:dyDescent="0.25">
      <c r="A406" s="140" t="s">
        <v>597</v>
      </c>
      <c r="B406" s="140" t="s">
        <v>596</v>
      </c>
      <c r="C406" s="141" t="s">
        <v>911</v>
      </c>
      <c r="D406" s="156">
        <v>43983</v>
      </c>
      <c r="E406" s="157" t="s">
        <v>1422</v>
      </c>
      <c r="F406" s="158"/>
      <c r="G406" s="144"/>
      <c r="H406" s="156"/>
      <c r="I406" s="144"/>
      <c r="J406" s="156"/>
      <c r="K406" s="144"/>
      <c r="L406" s="156"/>
      <c r="M406" s="144"/>
      <c r="N406" s="156"/>
      <c r="O406" s="144"/>
      <c r="P406" s="156"/>
      <c r="Q406" s="152"/>
      <c r="R406" s="168"/>
      <c r="S406" s="152"/>
      <c r="T406" s="158"/>
      <c r="U406" s="152"/>
      <c r="V406" s="146" t="s">
        <v>1423</v>
      </c>
      <c r="W406" s="147"/>
    </row>
    <row r="407" spans="1:23" ht="24" x14ac:dyDescent="0.25">
      <c r="A407" s="140" t="s">
        <v>597</v>
      </c>
      <c r="B407" s="140" t="s">
        <v>596</v>
      </c>
      <c r="C407" s="141" t="s">
        <v>911</v>
      </c>
      <c r="D407" s="156"/>
      <c r="E407" s="157"/>
      <c r="F407" s="158"/>
      <c r="G407" s="144"/>
      <c r="H407" s="156"/>
      <c r="I407" s="144"/>
      <c r="J407" s="156"/>
      <c r="K407" s="144"/>
      <c r="L407" s="156"/>
      <c r="M407" s="144"/>
      <c r="N407" s="156"/>
      <c r="O407" s="144"/>
      <c r="P407" s="156"/>
      <c r="Q407" s="153" t="s">
        <v>1424</v>
      </c>
      <c r="R407" s="168"/>
      <c r="S407" s="157"/>
      <c r="T407" s="158"/>
      <c r="U407" s="157"/>
      <c r="V407" s="146" t="s">
        <v>1423</v>
      </c>
      <c r="W407" s="147"/>
    </row>
    <row r="408" spans="1:23" x14ac:dyDescent="0.25">
      <c r="A408" s="140" t="s">
        <v>597</v>
      </c>
      <c r="B408" s="140" t="s">
        <v>596</v>
      </c>
      <c r="C408" s="141" t="s">
        <v>911</v>
      </c>
      <c r="D408" s="156"/>
      <c r="E408" s="157"/>
      <c r="F408" s="158"/>
      <c r="G408" s="144"/>
      <c r="H408" s="156"/>
      <c r="I408" s="144"/>
      <c r="J408" s="156"/>
      <c r="K408" s="144"/>
      <c r="L408" s="156"/>
      <c r="M408" s="144"/>
      <c r="N408" s="156"/>
      <c r="O408" s="144"/>
      <c r="P408" s="156"/>
      <c r="Q408" s="153"/>
      <c r="R408" s="168">
        <v>43800</v>
      </c>
      <c r="S408" s="157" t="s">
        <v>1425</v>
      </c>
      <c r="T408" s="158"/>
      <c r="U408" s="157"/>
      <c r="V408" s="146" t="s">
        <v>1423</v>
      </c>
      <c r="W408" s="147"/>
    </row>
    <row r="409" spans="1:23" x14ac:dyDescent="0.25">
      <c r="A409" s="140" t="s">
        <v>597</v>
      </c>
      <c r="B409" s="140" t="s">
        <v>596</v>
      </c>
      <c r="C409" s="141" t="s">
        <v>911</v>
      </c>
      <c r="D409" s="156"/>
      <c r="E409" s="157"/>
      <c r="F409" s="158"/>
      <c r="G409" s="144"/>
      <c r="H409" s="156"/>
      <c r="I409" s="144"/>
      <c r="J409" s="156"/>
      <c r="K409" s="144"/>
      <c r="L409" s="156"/>
      <c r="M409" s="144"/>
      <c r="N409" s="156"/>
      <c r="O409" s="144"/>
      <c r="P409" s="156"/>
      <c r="Q409" s="153"/>
      <c r="R409" s="168"/>
      <c r="S409" s="157"/>
      <c r="T409" s="155">
        <v>43800</v>
      </c>
      <c r="U409" s="157" t="s">
        <v>1426</v>
      </c>
      <c r="V409" s="146" t="s">
        <v>1423</v>
      </c>
      <c r="W409" s="147"/>
    </row>
    <row r="410" spans="1:23" x14ac:dyDescent="0.25">
      <c r="A410" s="140" t="s">
        <v>1427</v>
      </c>
      <c r="B410" s="140" t="s">
        <v>596</v>
      </c>
      <c r="C410" s="141" t="s">
        <v>911</v>
      </c>
      <c r="D410" s="156"/>
      <c r="E410" s="154"/>
      <c r="F410" s="155"/>
      <c r="G410" s="144"/>
      <c r="H410" s="156"/>
      <c r="I410" s="144"/>
      <c r="J410" s="156"/>
      <c r="K410" s="144"/>
      <c r="L410" s="156"/>
      <c r="M410" s="144"/>
      <c r="N410" s="156"/>
      <c r="O410" s="144"/>
      <c r="P410" s="156"/>
      <c r="Q410" s="153"/>
      <c r="R410" s="168"/>
      <c r="S410" s="154"/>
      <c r="T410" s="152"/>
      <c r="U410" s="154"/>
      <c r="V410" s="146" t="s">
        <v>1428</v>
      </c>
      <c r="W410" s="147"/>
    </row>
    <row r="411" spans="1:23" ht="24" x14ac:dyDescent="0.2">
      <c r="A411" s="140" t="s">
        <v>1429</v>
      </c>
      <c r="B411" s="140" t="s">
        <v>596</v>
      </c>
      <c r="C411" s="141" t="s">
        <v>911</v>
      </c>
      <c r="D411" s="156">
        <v>43983</v>
      </c>
      <c r="E411" s="157" t="s">
        <v>1430</v>
      </c>
      <c r="F411" s="158"/>
      <c r="G411" s="144"/>
      <c r="H411" s="156"/>
      <c r="I411" s="144"/>
      <c r="J411" s="156"/>
      <c r="K411" s="144"/>
      <c r="L411" s="156"/>
      <c r="M411" s="144"/>
      <c r="N411" s="156"/>
      <c r="O411" s="144"/>
      <c r="P411" s="156"/>
      <c r="Q411" s="153"/>
      <c r="R411" s="168"/>
      <c r="S411" s="152"/>
      <c r="T411" s="158"/>
      <c r="U411" s="148"/>
      <c r="V411" s="167" t="s">
        <v>1431</v>
      </c>
      <c r="W411" s="147"/>
    </row>
    <row r="412" spans="1:23" ht="24" x14ac:dyDescent="0.2">
      <c r="A412" s="140" t="s">
        <v>1429</v>
      </c>
      <c r="B412" s="140" t="s">
        <v>596</v>
      </c>
      <c r="C412" s="141" t="s">
        <v>911</v>
      </c>
      <c r="D412" s="156"/>
      <c r="E412" s="154"/>
      <c r="F412" s="155"/>
      <c r="G412" s="144"/>
      <c r="H412" s="156"/>
      <c r="I412" s="144"/>
      <c r="J412" s="156"/>
      <c r="K412" s="144"/>
      <c r="L412" s="156"/>
      <c r="M412" s="144"/>
      <c r="N412" s="156"/>
      <c r="O412" s="144"/>
      <c r="P412" s="156"/>
      <c r="Q412" s="153"/>
      <c r="R412" s="168">
        <v>44317</v>
      </c>
      <c r="S412" s="157" t="s">
        <v>1432</v>
      </c>
      <c r="T412" s="155"/>
      <c r="U412" s="148"/>
      <c r="V412" s="201" t="s">
        <v>1433</v>
      </c>
      <c r="W412" s="147"/>
    </row>
    <row r="413" spans="1:23" ht="36" x14ac:dyDescent="0.25">
      <c r="A413" s="140" t="s">
        <v>1429</v>
      </c>
      <c r="B413" s="140" t="s">
        <v>596</v>
      </c>
      <c r="C413" s="141" t="s">
        <v>911</v>
      </c>
      <c r="D413" s="156"/>
      <c r="E413" s="154"/>
      <c r="F413" s="155"/>
      <c r="G413" s="144"/>
      <c r="H413" s="156"/>
      <c r="I413" s="144"/>
      <c r="J413" s="156"/>
      <c r="K413" s="144"/>
      <c r="L413" s="156"/>
      <c r="M413" s="144"/>
      <c r="N413" s="156"/>
      <c r="O413" s="144"/>
      <c r="P413" s="156"/>
      <c r="Q413" s="153"/>
      <c r="R413" s="168">
        <v>43435</v>
      </c>
      <c r="S413" s="143" t="s">
        <v>1434</v>
      </c>
      <c r="T413" s="169"/>
      <c r="U413" s="152"/>
      <c r="V413" s="167" t="s">
        <v>1435</v>
      </c>
      <c r="W413" s="147"/>
    </row>
    <row r="414" spans="1:23" ht="36" x14ac:dyDescent="0.25">
      <c r="A414" s="140" t="s">
        <v>1429</v>
      </c>
      <c r="B414" s="140" t="s">
        <v>596</v>
      </c>
      <c r="C414" s="141" t="s">
        <v>911</v>
      </c>
      <c r="D414" s="156"/>
      <c r="E414" s="154"/>
      <c r="F414" s="155"/>
      <c r="G414" s="144"/>
      <c r="H414" s="156"/>
      <c r="I414" s="144"/>
      <c r="J414" s="156"/>
      <c r="K414" s="144"/>
      <c r="L414" s="156"/>
      <c r="M414" s="144"/>
      <c r="N414" s="156"/>
      <c r="O414" s="144"/>
      <c r="P414" s="156"/>
      <c r="Q414" s="153"/>
      <c r="R414" s="168"/>
      <c r="S414" s="141"/>
      <c r="T414" s="142"/>
      <c r="U414" s="190" t="s">
        <v>1436</v>
      </c>
      <c r="V414" s="167" t="s">
        <v>1435</v>
      </c>
      <c r="W414" s="147"/>
    </row>
    <row r="415" spans="1:23" ht="24" x14ac:dyDescent="0.25">
      <c r="A415" s="140" t="s">
        <v>1429</v>
      </c>
      <c r="B415" s="140" t="s">
        <v>593</v>
      </c>
      <c r="C415" s="141" t="s">
        <v>911</v>
      </c>
      <c r="D415" s="156"/>
      <c r="E415" s="144"/>
      <c r="F415" s="156"/>
      <c r="G415" s="144"/>
      <c r="H415" s="156"/>
      <c r="I415" s="144"/>
      <c r="J415" s="156"/>
      <c r="K415" s="144"/>
      <c r="L415" s="156"/>
      <c r="M415" s="144"/>
      <c r="N415" s="156"/>
      <c r="O415" s="144"/>
      <c r="P415" s="156"/>
      <c r="Q415" s="144"/>
      <c r="R415" s="156">
        <v>44105</v>
      </c>
      <c r="S415" s="157" t="s">
        <v>1437</v>
      </c>
      <c r="T415" s="158"/>
      <c r="U415" s="152"/>
      <c r="V415" s="146" t="s">
        <v>1438</v>
      </c>
      <c r="W415" s="147"/>
    </row>
    <row r="416" spans="1:23" ht="24" x14ac:dyDescent="0.25">
      <c r="A416" s="140" t="s">
        <v>1429</v>
      </c>
      <c r="B416" s="140" t="s">
        <v>593</v>
      </c>
      <c r="C416" s="141" t="s">
        <v>911</v>
      </c>
      <c r="D416" s="156"/>
      <c r="E416" s="144"/>
      <c r="F416" s="156"/>
      <c r="G416" s="144"/>
      <c r="H416" s="156"/>
      <c r="I416" s="144"/>
      <c r="J416" s="156"/>
      <c r="K416" s="144"/>
      <c r="L416" s="156"/>
      <c r="M416" s="144"/>
      <c r="N416" s="156"/>
      <c r="O416" s="144"/>
      <c r="P416" s="156"/>
      <c r="Q416" s="144"/>
      <c r="R416" s="156"/>
      <c r="S416" s="141"/>
      <c r="T416" s="142">
        <v>44105</v>
      </c>
      <c r="U416" s="157" t="s">
        <v>1439</v>
      </c>
      <c r="V416" s="201" t="s">
        <v>1440</v>
      </c>
      <c r="W416" s="147"/>
    </row>
    <row r="417" spans="1:23" ht="24" x14ac:dyDescent="0.2">
      <c r="A417" s="140" t="s">
        <v>1429</v>
      </c>
      <c r="B417" s="140" t="s">
        <v>593</v>
      </c>
      <c r="C417" s="141" t="s">
        <v>911</v>
      </c>
      <c r="D417" s="156"/>
      <c r="E417" s="144"/>
      <c r="F417" s="156"/>
      <c r="G417" s="144"/>
      <c r="H417" s="156"/>
      <c r="I417" s="144"/>
      <c r="J417" s="156"/>
      <c r="K417" s="144"/>
      <c r="L417" s="156"/>
      <c r="M417" s="144"/>
      <c r="N417" s="156"/>
      <c r="O417" s="144"/>
      <c r="P417" s="156"/>
      <c r="Q417" s="144"/>
      <c r="R417" s="156">
        <v>44105</v>
      </c>
      <c r="S417" s="143" t="s">
        <v>1441</v>
      </c>
      <c r="T417" s="169"/>
      <c r="U417" s="148"/>
      <c r="V417" s="167" t="s">
        <v>1442</v>
      </c>
      <c r="W417" s="147"/>
    </row>
    <row r="418" spans="1:23" ht="25.5" x14ac:dyDescent="0.2">
      <c r="A418" s="140" t="s">
        <v>1429</v>
      </c>
      <c r="B418" s="140" t="s">
        <v>593</v>
      </c>
      <c r="C418" s="141" t="s">
        <v>911</v>
      </c>
      <c r="D418" s="156"/>
      <c r="E418" s="144"/>
      <c r="F418" s="156"/>
      <c r="G418" s="144"/>
      <c r="H418" s="156"/>
      <c r="I418" s="144"/>
      <c r="J418" s="156"/>
      <c r="K418" s="144"/>
      <c r="L418" s="156"/>
      <c r="M418" s="144"/>
      <c r="N418" s="156"/>
      <c r="O418" s="144"/>
      <c r="P418" s="156"/>
      <c r="Q418" s="144"/>
      <c r="R418" s="156">
        <v>43435</v>
      </c>
      <c r="S418" s="139" t="s">
        <v>1443</v>
      </c>
      <c r="T418" s="164"/>
      <c r="U418" s="148"/>
      <c r="V418" s="178"/>
      <c r="W418" s="147"/>
    </row>
    <row r="419" spans="1:23" ht="24" x14ac:dyDescent="0.2">
      <c r="A419" s="140" t="s">
        <v>1429</v>
      </c>
      <c r="B419" s="140" t="s">
        <v>1444</v>
      </c>
      <c r="C419" s="141" t="s">
        <v>911</v>
      </c>
      <c r="D419" s="156"/>
      <c r="E419" s="144"/>
      <c r="F419" s="156"/>
      <c r="G419" s="144"/>
      <c r="H419" s="156"/>
      <c r="I419" s="144"/>
      <c r="J419" s="156"/>
      <c r="K419" s="144"/>
      <c r="L419" s="156"/>
      <c r="M419" s="144"/>
      <c r="N419" s="156"/>
      <c r="O419" s="144"/>
      <c r="P419" s="156"/>
      <c r="Q419" s="144"/>
      <c r="R419" s="156">
        <v>44136</v>
      </c>
      <c r="S419" s="145" t="s">
        <v>1032</v>
      </c>
      <c r="T419" s="177"/>
      <c r="U419" s="148"/>
      <c r="V419" s="167" t="s">
        <v>1445</v>
      </c>
      <c r="W419" s="147"/>
    </row>
    <row r="420" spans="1:23" ht="24" x14ac:dyDescent="0.2">
      <c r="A420" s="140" t="s">
        <v>1429</v>
      </c>
      <c r="B420" s="140" t="s">
        <v>1446</v>
      </c>
      <c r="C420" s="141" t="s">
        <v>911</v>
      </c>
      <c r="D420" s="156"/>
      <c r="E420" s="144"/>
      <c r="F420" s="156"/>
      <c r="G420" s="144"/>
      <c r="H420" s="156"/>
      <c r="I420" s="144"/>
      <c r="J420" s="156"/>
      <c r="K420" s="144"/>
      <c r="L420" s="156"/>
      <c r="M420" s="144"/>
      <c r="N420" s="156"/>
      <c r="O420" s="144"/>
      <c r="P420" s="156"/>
      <c r="Q420" s="153" t="s">
        <v>1447</v>
      </c>
      <c r="R420" s="168"/>
      <c r="S420" s="152"/>
      <c r="T420" s="169"/>
      <c r="U420" s="148"/>
      <c r="V420" s="146" t="s">
        <v>1448</v>
      </c>
      <c r="W420" s="147"/>
    </row>
    <row r="421" spans="1:23" ht="24" x14ac:dyDescent="0.2">
      <c r="A421" s="140" t="s">
        <v>1429</v>
      </c>
      <c r="B421" s="140" t="s">
        <v>1446</v>
      </c>
      <c r="C421" s="141" t="s">
        <v>911</v>
      </c>
      <c r="D421" s="156"/>
      <c r="E421" s="144"/>
      <c r="F421" s="156"/>
      <c r="G421" s="144"/>
      <c r="H421" s="156"/>
      <c r="I421" s="144"/>
      <c r="J421" s="156"/>
      <c r="K421" s="144"/>
      <c r="L421" s="156"/>
      <c r="M421" s="144"/>
      <c r="N421" s="156"/>
      <c r="O421" s="144"/>
      <c r="P421" s="156"/>
      <c r="Q421" s="153"/>
      <c r="R421" s="168">
        <v>43922</v>
      </c>
      <c r="S421" s="143" t="s">
        <v>1441</v>
      </c>
      <c r="T421" s="142"/>
      <c r="U421" s="148"/>
      <c r="V421" s="167" t="s">
        <v>1449</v>
      </c>
      <c r="W421" s="147"/>
    </row>
    <row r="422" spans="1:23" ht="24" x14ac:dyDescent="0.25">
      <c r="A422" s="140" t="s">
        <v>1429</v>
      </c>
      <c r="B422" s="140" t="s">
        <v>587</v>
      </c>
      <c r="C422" s="141" t="s">
        <v>911</v>
      </c>
      <c r="D422" s="156"/>
      <c r="E422" s="144"/>
      <c r="F422" s="156"/>
      <c r="G422" s="144"/>
      <c r="H422" s="156">
        <v>43922</v>
      </c>
      <c r="I422" s="154" t="s">
        <v>1450</v>
      </c>
      <c r="J422" s="155"/>
      <c r="K422" s="144"/>
      <c r="L422" s="156"/>
      <c r="M422" s="144"/>
      <c r="N422" s="156"/>
      <c r="O422" s="144"/>
      <c r="P422" s="156"/>
      <c r="Q422" s="152"/>
      <c r="R422" s="168"/>
      <c r="S422" s="139"/>
      <c r="T422" s="164"/>
      <c r="U422" s="190"/>
      <c r="V422" s="146" t="s">
        <v>1451</v>
      </c>
      <c r="W422" s="147"/>
    </row>
    <row r="423" spans="1:23" ht="24" x14ac:dyDescent="0.25">
      <c r="A423" s="140" t="s">
        <v>1429</v>
      </c>
      <c r="B423" s="140" t="s">
        <v>587</v>
      </c>
      <c r="C423" s="141" t="s">
        <v>911</v>
      </c>
      <c r="D423" s="156"/>
      <c r="E423" s="144"/>
      <c r="F423" s="156"/>
      <c r="G423" s="144"/>
      <c r="H423" s="156"/>
      <c r="I423" s="154"/>
      <c r="J423" s="155"/>
      <c r="K423" s="144"/>
      <c r="L423" s="156"/>
      <c r="M423" s="144"/>
      <c r="N423" s="156"/>
      <c r="O423" s="144"/>
      <c r="P423" s="156"/>
      <c r="Q423" s="153" t="s">
        <v>1424</v>
      </c>
      <c r="R423" s="168"/>
      <c r="S423" s="182"/>
      <c r="T423" s="173"/>
      <c r="U423" s="190"/>
      <c r="V423" s="146" t="s">
        <v>1452</v>
      </c>
      <c r="W423" s="147"/>
    </row>
    <row r="424" spans="1:23" ht="24" x14ac:dyDescent="0.25">
      <c r="A424" s="140" t="s">
        <v>1429</v>
      </c>
      <c r="B424" s="140" t="s">
        <v>587</v>
      </c>
      <c r="C424" s="149" t="s">
        <v>911</v>
      </c>
      <c r="D424" s="156"/>
      <c r="E424" s="144"/>
      <c r="F424" s="156"/>
      <c r="G424" s="144"/>
      <c r="H424" s="156"/>
      <c r="I424" s="154"/>
      <c r="J424" s="155"/>
      <c r="K424" s="144"/>
      <c r="L424" s="156"/>
      <c r="M424" s="144"/>
      <c r="N424" s="156"/>
      <c r="O424" s="144"/>
      <c r="P424" s="156"/>
      <c r="Q424" s="153"/>
      <c r="R424" s="168">
        <v>43800</v>
      </c>
      <c r="S424" s="139" t="s">
        <v>1453</v>
      </c>
      <c r="T424" s="174"/>
      <c r="U424" s="190"/>
      <c r="V424" s="146" t="s">
        <v>1454</v>
      </c>
      <c r="W424" s="147"/>
    </row>
    <row r="425" spans="1:23" ht="24" x14ac:dyDescent="0.25">
      <c r="A425" s="140" t="s">
        <v>1429</v>
      </c>
      <c r="B425" s="140" t="s">
        <v>587</v>
      </c>
      <c r="C425" s="149" t="s">
        <v>920</v>
      </c>
      <c r="D425" s="156"/>
      <c r="E425" s="144"/>
      <c r="F425" s="156"/>
      <c r="G425" s="144"/>
      <c r="H425" s="156"/>
      <c r="I425" s="154"/>
      <c r="J425" s="155"/>
      <c r="K425" s="144"/>
      <c r="L425" s="156"/>
      <c r="M425" s="144"/>
      <c r="N425" s="156"/>
      <c r="O425" s="144"/>
      <c r="P425" s="156"/>
      <c r="Q425" s="153"/>
      <c r="R425" s="168">
        <v>44044</v>
      </c>
      <c r="S425" s="139" t="s">
        <v>1453</v>
      </c>
      <c r="T425" s="174"/>
      <c r="U425" s="190"/>
      <c r="V425" s="146" t="s">
        <v>1454</v>
      </c>
      <c r="W425" s="147"/>
    </row>
    <row r="426" spans="1:23" ht="24" x14ac:dyDescent="0.25">
      <c r="A426" s="140" t="s">
        <v>1429</v>
      </c>
      <c r="B426" s="140" t="s">
        <v>587</v>
      </c>
      <c r="C426" s="141" t="s">
        <v>911</v>
      </c>
      <c r="D426" s="156"/>
      <c r="E426" s="144"/>
      <c r="F426" s="156"/>
      <c r="G426" s="144"/>
      <c r="H426" s="156"/>
      <c r="I426" s="154"/>
      <c r="J426" s="155"/>
      <c r="K426" s="144"/>
      <c r="L426" s="156"/>
      <c r="M426" s="144"/>
      <c r="N426" s="156"/>
      <c r="O426" s="144"/>
      <c r="P426" s="156"/>
      <c r="Q426" s="153"/>
      <c r="R426" s="168"/>
      <c r="S426" s="143"/>
      <c r="T426" s="169"/>
      <c r="U426" s="190" t="s">
        <v>1455</v>
      </c>
      <c r="V426" s="146" t="s">
        <v>1456</v>
      </c>
      <c r="W426" s="147"/>
    </row>
    <row r="427" spans="1:23" ht="36" x14ac:dyDescent="0.25">
      <c r="A427" s="140" t="s">
        <v>1429</v>
      </c>
      <c r="B427" s="140" t="s">
        <v>587</v>
      </c>
      <c r="C427" s="141" t="s">
        <v>911</v>
      </c>
      <c r="D427" s="156"/>
      <c r="E427" s="144"/>
      <c r="F427" s="156"/>
      <c r="G427" s="144"/>
      <c r="H427" s="156"/>
      <c r="I427" s="154"/>
      <c r="J427" s="155"/>
      <c r="K427" s="144"/>
      <c r="L427" s="156"/>
      <c r="M427" s="144"/>
      <c r="N427" s="156"/>
      <c r="O427" s="144"/>
      <c r="P427" s="156"/>
      <c r="Q427" s="153"/>
      <c r="R427" s="168">
        <v>43617</v>
      </c>
      <c r="S427" s="143" t="s">
        <v>1457</v>
      </c>
      <c r="T427" s="169"/>
      <c r="U427" s="190"/>
      <c r="V427" s="146" t="s">
        <v>1456</v>
      </c>
      <c r="W427" s="147"/>
    </row>
    <row r="428" spans="1:23" ht="24" customHeight="1" x14ac:dyDescent="0.25">
      <c r="A428" s="140" t="s">
        <v>1429</v>
      </c>
      <c r="B428" s="140" t="s">
        <v>587</v>
      </c>
      <c r="C428" s="141" t="s">
        <v>911</v>
      </c>
      <c r="D428" s="156"/>
      <c r="E428" s="144"/>
      <c r="F428" s="156"/>
      <c r="G428" s="144"/>
      <c r="H428" s="156"/>
      <c r="I428" s="154"/>
      <c r="J428" s="155"/>
      <c r="K428" s="144"/>
      <c r="L428" s="156"/>
      <c r="M428" s="144"/>
      <c r="N428" s="156"/>
      <c r="O428" s="144"/>
      <c r="P428" s="156"/>
      <c r="Q428" s="153"/>
      <c r="R428" s="168"/>
      <c r="S428" s="154"/>
      <c r="T428" s="155">
        <v>43617</v>
      </c>
      <c r="U428" s="143" t="s">
        <v>1458</v>
      </c>
      <c r="V428" s="167" t="s">
        <v>1459</v>
      </c>
      <c r="W428" s="147"/>
    </row>
    <row r="429" spans="1:23" ht="36" x14ac:dyDescent="0.2">
      <c r="A429" s="140" t="s">
        <v>1429</v>
      </c>
      <c r="B429" s="140" t="s">
        <v>587</v>
      </c>
      <c r="C429" s="141" t="s">
        <v>911</v>
      </c>
      <c r="D429" s="156"/>
      <c r="E429" s="144"/>
      <c r="F429" s="156"/>
      <c r="G429" s="144"/>
      <c r="H429" s="156"/>
      <c r="I429" s="154"/>
      <c r="J429" s="155"/>
      <c r="K429" s="144"/>
      <c r="L429" s="156"/>
      <c r="M429" s="144"/>
      <c r="N429" s="156"/>
      <c r="O429" s="144"/>
      <c r="P429" s="156"/>
      <c r="Q429" s="153"/>
      <c r="R429" s="168"/>
      <c r="S429" s="193" t="s">
        <v>1460</v>
      </c>
      <c r="T429" s="192"/>
      <c r="U429" s="148"/>
      <c r="V429" s="167" t="s">
        <v>984</v>
      </c>
      <c r="W429" s="147"/>
    </row>
    <row r="430" spans="1:23" ht="24" x14ac:dyDescent="0.25">
      <c r="A430" s="140" t="s">
        <v>1429</v>
      </c>
      <c r="B430" s="140" t="s">
        <v>587</v>
      </c>
      <c r="C430" s="141" t="s">
        <v>911</v>
      </c>
      <c r="D430" s="156"/>
      <c r="E430" s="144"/>
      <c r="F430" s="156"/>
      <c r="G430" s="144"/>
      <c r="H430" s="156"/>
      <c r="I430" s="154"/>
      <c r="J430" s="155"/>
      <c r="K430" s="144"/>
      <c r="L430" s="156"/>
      <c r="M430" s="144"/>
      <c r="N430" s="156"/>
      <c r="O430" s="144"/>
      <c r="P430" s="156"/>
      <c r="Q430" s="153"/>
      <c r="R430" s="168"/>
      <c r="S430" s="175"/>
      <c r="T430" s="176"/>
      <c r="U430" s="175"/>
      <c r="V430" s="167" t="s">
        <v>1461</v>
      </c>
      <c r="W430" s="147"/>
    </row>
    <row r="431" spans="1:23" ht="24" x14ac:dyDescent="0.2">
      <c r="A431" s="140" t="s">
        <v>1429</v>
      </c>
      <c r="B431" s="140" t="s">
        <v>1462</v>
      </c>
      <c r="C431" s="141" t="s">
        <v>911</v>
      </c>
      <c r="D431" s="156"/>
      <c r="E431" s="144"/>
      <c r="F431" s="156"/>
      <c r="G431" s="144"/>
      <c r="H431" s="156"/>
      <c r="I431" s="144"/>
      <c r="J431" s="156"/>
      <c r="K431" s="144"/>
      <c r="L431" s="156"/>
      <c r="M431" s="144"/>
      <c r="N431" s="156"/>
      <c r="O431" s="144"/>
      <c r="P431" s="156"/>
      <c r="Q431" s="153" t="s">
        <v>1463</v>
      </c>
      <c r="R431" s="168"/>
      <c r="S431" s="152"/>
      <c r="T431" s="158"/>
      <c r="U431" s="148"/>
      <c r="V431" s="146" t="s">
        <v>1464</v>
      </c>
      <c r="W431" s="147"/>
    </row>
    <row r="432" spans="1:23" ht="24" x14ac:dyDescent="0.2">
      <c r="A432" s="140" t="s">
        <v>1429</v>
      </c>
      <c r="B432" s="140" t="s">
        <v>1462</v>
      </c>
      <c r="C432" s="141" t="s">
        <v>911</v>
      </c>
      <c r="D432" s="156"/>
      <c r="E432" s="144"/>
      <c r="F432" s="156"/>
      <c r="G432" s="144"/>
      <c r="H432" s="156"/>
      <c r="I432" s="144"/>
      <c r="J432" s="156"/>
      <c r="K432" s="144"/>
      <c r="L432" s="156"/>
      <c r="M432" s="144"/>
      <c r="N432" s="156"/>
      <c r="O432" s="144"/>
      <c r="P432" s="156"/>
      <c r="Q432" s="153"/>
      <c r="R432" s="168">
        <v>43891</v>
      </c>
      <c r="S432" s="157" t="s">
        <v>1465</v>
      </c>
      <c r="T432" s="142"/>
      <c r="U432" s="148"/>
      <c r="V432" s="201" t="s">
        <v>1466</v>
      </c>
      <c r="W432" s="147"/>
    </row>
    <row r="433" spans="1:23" ht="24" x14ac:dyDescent="0.25">
      <c r="A433" s="140" t="s">
        <v>1429</v>
      </c>
      <c r="B433" s="140" t="s">
        <v>582</v>
      </c>
      <c r="C433" s="141" t="s">
        <v>911</v>
      </c>
      <c r="D433" s="156">
        <v>44105</v>
      </c>
      <c r="E433" s="157" t="s">
        <v>1467</v>
      </c>
      <c r="F433" s="158"/>
      <c r="G433" s="144"/>
      <c r="H433" s="156"/>
      <c r="I433" s="144"/>
      <c r="J433" s="156"/>
      <c r="K433" s="144"/>
      <c r="L433" s="156"/>
      <c r="M433" s="144"/>
      <c r="N433" s="156"/>
      <c r="O433" s="144"/>
      <c r="P433" s="156"/>
      <c r="Q433" s="152"/>
      <c r="R433" s="168"/>
      <c r="S433" s="152"/>
      <c r="T433" s="169"/>
      <c r="U433" s="157"/>
      <c r="V433" s="146" t="s">
        <v>1468</v>
      </c>
      <c r="W433" s="147"/>
    </row>
    <row r="434" spans="1:23" ht="24" x14ac:dyDescent="0.25">
      <c r="A434" s="140" t="s">
        <v>1429</v>
      </c>
      <c r="B434" s="140" t="s">
        <v>582</v>
      </c>
      <c r="C434" s="141" t="s">
        <v>911</v>
      </c>
      <c r="D434" s="156"/>
      <c r="E434" s="157"/>
      <c r="F434" s="158"/>
      <c r="G434" s="144"/>
      <c r="H434" s="156"/>
      <c r="I434" s="144"/>
      <c r="J434" s="156"/>
      <c r="K434" s="144"/>
      <c r="L434" s="156"/>
      <c r="M434" s="144"/>
      <c r="N434" s="156"/>
      <c r="O434" s="144"/>
      <c r="P434" s="156"/>
      <c r="Q434" s="153" t="s">
        <v>1424</v>
      </c>
      <c r="R434" s="168"/>
      <c r="S434" s="143"/>
      <c r="T434" s="169"/>
      <c r="U434" s="157"/>
      <c r="V434" s="146" t="s">
        <v>1468</v>
      </c>
      <c r="W434" s="147"/>
    </row>
    <row r="435" spans="1:23" ht="24" x14ac:dyDescent="0.25">
      <c r="A435" s="140" t="s">
        <v>1429</v>
      </c>
      <c r="B435" s="140" t="s">
        <v>582</v>
      </c>
      <c r="C435" s="141" t="s">
        <v>911</v>
      </c>
      <c r="D435" s="156"/>
      <c r="E435" s="154"/>
      <c r="F435" s="155"/>
      <c r="G435" s="144"/>
      <c r="H435" s="156"/>
      <c r="I435" s="144"/>
      <c r="J435" s="156"/>
      <c r="K435" s="144"/>
      <c r="L435" s="156"/>
      <c r="M435" s="144"/>
      <c r="N435" s="156"/>
      <c r="O435" s="144"/>
      <c r="P435" s="156"/>
      <c r="Q435" s="153"/>
      <c r="R435" s="168">
        <v>44105</v>
      </c>
      <c r="S435" s="143" t="s">
        <v>1469</v>
      </c>
      <c r="T435" s="142"/>
      <c r="U435" s="141"/>
      <c r="V435" s="146" t="s">
        <v>1470</v>
      </c>
      <c r="W435" s="147"/>
    </row>
    <row r="436" spans="1:23" ht="24" x14ac:dyDescent="0.25">
      <c r="A436" s="140" t="s">
        <v>1429</v>
      </c>
      <c r="B436" s="140" t="s">
        <v>582</v>
      </c>
      <c r="C436" s="141" t="s">
        <v>911</v>
      </c>
      <c r="D436" s="156"/>
      <c r="E436" s="154"/>
      <c r="F436" s="155"/>
      <c r="G436" s="144"/>
      <c r="H436" s="156"/>
      <c r="I436" s="144"/>
      <c r="J436" s="156"/>
      <c r="K436" s="144"/>
      <c r="L436" s="156"/>
      <c r="M436" s="144"/>
      <c r="N436" s="156"/>
      <c r="O436" s="144"/>
      <c r="P436" s="156"/>
      <c r="Q436" s="153"/>
      <c r="R436" s="168"/>
      <c r="S436" s="143"/>
      <c r="T436" s="142">
        <v>44287</v>
      </c>
      <c r="U436" s="157" t="s">
        <v>1471</v>
      </c>
      <c r="V436" s="146" t="s">
        <v>1470</v>
      </c>
      <c r="W436" s="147"/>
    </row>
    <row r="437" spans="1:23" ht="37.5" x14ac:dyDescent="0.25">
      <c r="A437" s="140" t="s">
        <v>1429</v>
      </c>
      <c r="B437" s="140" t="s">
        <v>582</v>
      </c>
      <c r="C437" s="141" t="s">
        <v>911</v>
      </c>
      <c r="D437" s="156"/>
      <c r="E437" s="154"/>
      <c r="F437" s="155"/>
      <c r="G437" s="144"/>
      <c r="H437" s="156"/>
      <c r="I437" s="144"/>
      <c r="J437" s="156"/>
      <c r="K437" s="144"/>
      <c r="L437" s="156"/>
      <c r="M437" s="144"/>
      <c r="N437" s="156"/>
      <c r="O437" s="144"/>
      <c r="P437" s="156"/>
      <c r="Q437" s="153"/>
      <c r="R437" s="168">
        <v>44105</v>
      </c>
      <c r="S437" s="143" t="s">
        <v>1472</v>
      </c>
      <c r="T437" s="169"/>
      <c r="U437" s="152"/>
      <c r="V437" s="167" t="s">
        <v>1194</v>
      </c>
      <c r="W437" s="147"/>
    </row>
    <row r="438" spans="1:23" ht="37.5" x14ac:dyDescent="0.25">
      <c r="A438" s="140" t="s">
        <v>1429</v>
      </c>
      <c r="B438" s="140" t="s">
        <v>582</v>
      </c>
      <c r="C438" s="141" t="s">
        <v>911</v>
      </c>
      <c r="D438" s="156"/>
      <c r="E438" s="154"/>
      <c r="F438" s="155"/>
      <c r="G438" s="144"/>
      <c r="H438" s="156"/>
      <c r="I438" s="144"/>
      <c r="J438" s="156"/>
      <c r="K438" s="144"/>
      <c r="L438" s="156"/>
      <c r="M438" s="144"/>
      <c r="N438" s="156"/>
      <c r="O438" s="144"/>
      <c r="P438" s="156"/>
      <c r="Q438" s="153"/>
      <c r="R438" s="168"/>
      <c r="S438" s="141"/>
      <c r="T438" s="142">
        <v>43739</v>
      </c>
      <c r="U438" s="143" t="s">
        <v>1473</v>
      </c>
      <c r="V438" s="167" t="s">
        <v>1474</v>
      </c>
      <c r="W438" s="147"/>
    </row>
    <row r="439" spans="1:23" ht="25.5" x14ac:dyDescent="0.2">
      <c r="A439" s="140" t="s">
        <v>1429</v>
      </c>
      <c r="B439" s="140" t="s">
        <v>582</v>
      </c>
      <c r="C439" s="141" t="s">
        <v>911</v>
      </c>
      <c r="D439" s="156"/>
      <c r="E439" s="154"/>
      <c r="F439" s="155"/>
      <c r="G439" s="144"/>
      <c r="H439" s="156"/>
      <c r="I439" s="144"/>
      <c r="J439" s="156"/>
      <c r="K439" s="144"/>
      <c r="L439" s="156"/>
      <c r="M439" s="144"/>
      <c r="N439" s="156"/>
      <c r="O439" s="144"/>
      <c r="P439" s="156"/>
      <c r="Q439" s="153"/>
      <c r="R439" s="168">
        <v>43374</v>
      </c>
      <c r="S439" s="145" t="s">
        <v>1475</v>
      </c>
      <c r="T439" s="177"/>
      <c r="U439" s="148"/>
      <c r="V439" s="178"/>
      <c r="W439" s="147"/>
    </row>
    <row r="440" spans="1:23" x14ac:dyDescent="0.25">
      <c r="A440" s="140" t="s">
        <v>577</v>
      </c>
      <c r="B440" s="140" t="s">
        <v>576</v>
      </c>
      <c r="C440" s="141" t="s">
        <v>911</v>
      </c>
      <c r="D440" s="155"/>
      <c r="E440" s="144"/>
      <c r="F440" s="156"/>
      <c r="G440" s="144"/>
      <c r="H440" s="156"/>
      <c r="I440" s="144"/>
      <c r="J440" s="156"/>
      <c r="K440" s="144"/>
      <c r="L440" s="156"/>
      <c r="M440" s="144"/>
      <c r="N440" s="156">
        <v>43556</v>
      </c>
      <c r="O440" s="154" t="s">
        <v>575</v>
      </c>
      <c r="P440" s="142"/>
      <c r="Q440" s="144"/>
      <c r="R440" s="156"/>
      <c r="S440" s="144"/>
      <c r="T440" s="156"/>
      <c r="U440" s="144"/>
      <c r="V440" s="146" t="s">
        <v>1476</v>
      </c>
      <c r="W440" s="147"/>
    </row>
    <row r="441" spans="1:23" x14ac:dyDescent="0.25">
      <c r="A441" s="140" t="s">
        <v>577</v>
      </c>
      <c r="B441" s="140" t="s">
        <v>965</v>
      </c>
      <c r="C441" s="141" t="s">
        <v>911</v>
      </c>
      <c r="D441" s="200"/>
      <c r="E441" s="144"/>
      <c r="F441" s="156"/>
      <c r="G441" s="144"/>
      <c r="H441" s="156"/>
      <c r="I441" s="144"/>
      <c r="J441" s="156"/>
      <c r="K441" s="144"/>
      <c r="L441" s="156"/>
      <c r="M441" s="144"/>
      <c r="N441" s="156">
        <v>44348</v>
      </c>
      <c r="O441" s="162" t="s">
        <v>949</v>
      </c>
      <c r="P441" s="163"/>
      <c r="Q441" s="144"/>
      <c r="R441" s="156"/>
      <c r="S441" s="144"/>
      <c r="T441" s="156"/>
      <c r="U441" s="144"/>
      <c r="V441" s="167" t="s">
        <v>1477</v>
      </c>
      <c r="W441" s="147"/>
    </row>
    <row r="442" spans="1:23" x14ac:dyDescent="0.25">
      <c r="A442" s="140" t="s">
        <v>1478</v>
      </c>
      <c r="B442" s="140" t="s">
        <v>1479</v>
      </c>
      <c r="C442" s="141" t="s">
        <v>911</v>
      </c>
      <c r="D442" s="156"/>
      <c r="E442" s="144"/>
      <c r="F442" s="156"/>
      <c r="G442" s="144"/>
      <c r="H442" s="156"/>
      <c r="I442" s="144"/>
      <c r="J442" s="156">
        <v>44287</v>
      </c>
      <c r="K442" s="162" t="s">
        <v>949</v>
      </c>
      <c r="L442" s="163"/>
      <c r="M442" s="144"/>
      <c r="N442" s="156"/>
      <c r="O442" s="144"/>
      <c r="P442" s="156"/>
      <c r="Q442" s="144"/>
      <c r="R442" s="156"/>
      <c r="S442" s="144"/>
      <c r="T442" s="156"/>
      <c r="U442" s="144"/>
      <c r="V442" s="167" t="s">
        <v>1480</v>
      </c>
      <c r="W442" s="147"/>
    </row>
    <row r="443" spans="1:23" x14ac:dyDescent="0.2">
      <c r="A443" s="140" t="s">
        <v>1481</v>
      </c>
      <c r="B443" s="140" t="s">
        <v>1482</v>
      </c>
      <c r="C443" s="141" t="s">
        <v>911</v>
      </c>
      <c r="D443" s="155"/>
      <c r="E443" s="144"/>
      <c r="F443" s="156"/>
      <c r="G443" s="144"/>
      <c r="H443" s="156"/>
      <c r="I443" s="144"/>
      <c r="J443" s="156">
        <v>44136</v>
      </c>
      <c r="K443" s="162" t="s">
        <v>949</v>
      </c>
      <c r="L443" s="163"/>
      <c r="M443" s="144"/>
      <c r="N443" s="156"/>
      <c r="O443" s="152"/>
      <c r="P443" s="142"/>
      <c r="Q443" s="144"/>
      <c r="R443" s="156"/>
      <c r="S443" s="152"/>
      <c r="T443" s="169"/>
      <c r="U443" s="148"/>
      <c r="V443" s="146" t="s">
        <v>1483</v>
      </c>
      <c r="W443" s="147"/>
    </row>
    <row r="444" spans="1:23" x14ac:dyDescent="0.2">
      <c r="A444" s="140" t="s">
        <v>1481</v>
      </c>
      <c r="B444" s="140" t="s">
        <v>1482</v>
      </c>
      <c r="C444" s="141" t="s">
        <v>911</v>
      </c>
      <c r="D444" s="142"/>
      <c r="E444" s="144"/>
      <c r="F444" s="156"/>
      <c r="G444" s="144"/>
      <c r="H444" s="156"/>
      <c r="I444" s="144"/>
      <c r="J444" s="156"/>
      <c r="K444" s="154"/>
      <c r="L444" s="142"/>
      <c r="M444" s="144"/>
      <c r="N444" s="156">
        <v>44136</v>
      </c>
      <c r="O444" s="154" t="s">
        <v>580</v>
      </c>
      <c r="P444" s="142"/>
      <c r="Q444" s="144"/>
      <c r="R444" s="156"/>
      <c r="S444" s="154"/>
      <c r="T444" s="155"/>
      <c r="U444" s="148"/>
      <c r="V444" s="146" t="s">
        <v>1483</v>
      </c>
      <c r="W444" s="147"/>
    </row>
    <row r="445" spans="1:23" x14ac:dyDescent="0.25">
      <c r="A445" s="140" t="s">
        <v>1481</v>
      </c>
      <c r="B445" s="140" t="s">
        <v>1482</v>
      </c>
      <c r="C445" s="141" t="s">
        <v>911</v>
      </c>
      <c r="D445" s="142"/>
      <c r="E445" s="144"/>
      <c r="F445" s="156"/>
      <c r="G445" s="144"/>
      <c r="H445" s="156"/>
      <c r="I445" s="144"/>
      <c r="J445" s="156"/>
      <c r="K445" s="141"/>
      <c r="L445" s="142"/>
      <c r="M445" s="144"/>
      <c r="N445" s="156"/>
      <c r="O445" s="141"/>
      <c r="P445" s="142"/>
      <c r="Q445" s="144"/>
      <c r="R445" s="156">
        <v>44136</v>
      </c>
      <c r="S445" s="143" t="s">
        <v>1484</v>
      </c>
      <c r="T445" s="176"/>
      <c r="U445" s="175"/>
      <c r="V445" s="146" t="s">
        <v>1483</v>
      </c>
      <c r="W445" s="147"/>
    </row>
  </sheetData>
  <mergeCells count="20">
    <mergeCell ref="J4:K4"/>
    <mergeCell ref="L4:M4"/>
    <mergeCell ref="N4:O4"/>
    <mergeCell ref="P4:Q4"/>
    <mergeCell ref="A2:A5"/>
    <mergeCell ref="B2:B5"/>
    <mergeCell ref="C2:U2"/>
    <mergeCell ref="V2:V5"/>
    <mergeCell ref="W2:W5"/>
    <mergeCell ref="C3:C5"/>
    <mergeCell ref="D3:E4"/>
    <mergeCell ref="F3:G3"/>
    <mergeCell ref="H3:I3"/>
    <mergeCell ref="J3:K3"/>
    <mergeCell ref="L3:M3"/>
    <mergeCell ref="N3:O3"/>
    <mergeCell ref="P3:Q3"/>
    <mergeCell ref="R3:U4"/>
    <mergeCell ref="F4:G4"/>
    <mergeCell ref="H4:I4"/>
  </mergeCells>
  <hyperlinks>
    <hyperlink ref="D3" r:id="rId1" location="Dynamic_spectrum_sharing" tooltip="5G NR" display="https://en.wikipedia.org/wiki/5G_NR - Dynamic_spectrum_sharing" xr:uid="{B13ED2EE-9599-41CF-B012-7BC02C67AC44}"/>
    <hyperlink ref="R3" r:id="rId2" location="Frequency_bands_and_channel_bandwidths" tooltip="5G NR frequency bands" display="https://en.wikipedia.org/wiki/5G_NR_frequency_bands - Frequency_bands_and_channel_bandwidths" xr:uid="{5C1D4626-DEDF-4AFC-971E-03210C64A066}"/>
    <hyperlink ref="V43" r:id="rId3" location="cite_note-BR_2021_5G-46" display="https://en.wikipedia.org/wiki/List_of_5G_NR_networks - cite_note-BR_2021_5G-46" xr:uid="{D7D87634-0757-48A3-9E80-9BE6EB62CE45}"/>
    <hyperlink ref="V47" r:id="rId4" location="cite_note-BR_2021_5G-46" display="https://en.wikipedia.org/wiki/List_of_5G_NR_networks - cite_note-BR_2021_5G-46" xr:uid="{6077E371-3B56-416E-A751-923C47F6A6B2}"/>
    <hyperlink ref="V48" r:id="rId5" location="cite_note-BR_2021_5G-46" display="https://en.wikipedia.org/wiki/List_of_5G_NR_networks - cite_note-BR_2021_5G-46" xr:uid="{4A56405B-C306-47A2-A64E-132559BCCD36}"/>
    <hyperlink ref="V49" r:id="rId6" location="cite_note-BR_2021_5G-46" display="https://en.wikipedia.org/wiki/List_of_5G_NR_networks - cite_note-BR_2021_5G-46" xr:uid="{1C20C44C-5F08-47AD-AEFD-892F81D5A9ED}"/>
    <hyperlink ref="V51" r:id="rId7" location="cite_note-BR_2021_5G-46" display="https://en.wikipedia.org/wiki/List_of_5G_NR_networks - cite_note-BR_2021_5G-46" xr:uid="{158C8A25-DF32-4255-AE7B-2B97ADDCDC0B}"/>
    <hyperlink ref="V55" r:id="rId8" tooltip="Fixed wireless access" display="https://en.wikipedia.org/wiki/Fixed_wireless_access" xr:uid="{90AEE910-D669-4073-BF89-382478999FC3}"/>
    <hyperlink ref="V57" r:id="rId9" location="cite_note-BR_2021_5G-46" display="https://en.wikipedia.org/wiki/List_of_5G_NR_networks - cite_note-BR_2021_5G-46" xr:uid="{3B931365-8279-418B-855F-900331CA3707}"/>
    <hyperlink ref="E69" r:id="rId10" location="cite_note-NSA-10" display="https://en.wikipedia.org/wiki/List_of_5G_NR_networks - cite_note-NSA-10" xr:uid="{8B6081E3-E4E1-4686-A470-7C675A241E6D}"/>
    <hyperlink ref="E74" r:id="rId11" location="cite_note-NSA-10" display="https://en.wikipedia.org/wiki/List_of_5G_NR_networks - cite_note-NSA-10" xr:uid="{657DFFF8-E67E-4CF1-8EF1-B4FE36CBC642}"/>
    <hyperlink ref="V82" r:id="rId12" tooltip="Fixed wireless access" display="https://en.wikipedia.org/wiki/Fixed_wireless_access" xr:uid="{A7413030-589C-4025-9B2B-8EC00A004ED5}"/>
    <hyperlink ref="V87" r:id="rId13" location="cite_note-5G_CA_Trial_CN-84" display="https://en.wikipedia.org/wiki/List_of_5G_NR_networks - cite_note-5G_CA_Trial_CN-84" xr:uid="{7FA59433-83B3-4135-991F-D847CA6F129D}"/>
    <hyperlink ref="V88" r:id="rId14" location="LTE-TDD_and_LTE-FDD" tooltip="LTE (telecommunication)" display="https://en.wikipedia.org/wiki/LTE_(telecommunication) - LTE-TDD_and_LTE-FDD" xr:uid="{799E2A2C-D6F4-43EB-9DCB-91E5D3650CCD}"/>
    <hyperlink ref="V94" r:id="rId15" location="cite_note-89" display="https://en.wikipedia.org/wiki/List_of_5G_NR_networks - cite_note-89" xr:uid="{C8F57FA0-FB85-477A-AEF1-B99ABB72E9F9}"/>
    <hyperlink ref="V97" r:id="rId16" location="cite_note-91" display="https://en.wikipedia.org/wiki/List_of_5G_NR_networks - cite_note-91" xr:uid="{310B5E58-1D4F-4E18-9623-69CE005BAEC9}"/>
    <hyperlink ref="V122" r:id="rId17" location="cite_note-CNT_EC-111" display="https://en.wikipedia.org/wiki/List_of_5G_NR_networks - cite_note-CNT_EC-111" xr:uid="{EB2249E2-609B-4B54-9A0F-38A9F8A9BD52}"/>
    <hyperlink ref="V140" r:id="rId18" location="cite_note-134" display="https://en.wikipedia.org/wiki/List_of_5G_NR_networks - cite_note-134" xr:uid="{E53836C3-EB58-4A3E-994B-A8C6F55320F4}"/>
    <hyperlink ref="V166" r:id="rId19" tooltip="Fixed wireless access" display="https://en.wikipedia.org/wiki/Fixed_wireless_access" xr:uid="{EEF164D0-6A3E-4C1C-B00A-50C4ECB44904}"/>
    <hyperlink ref="V169" r:id="rId20" location="cite_note-Airtel_5G_Trial_IN-162" display="https://en.wikipedia.org/wiki/List_of_5G_NR_networks - cite_note-Airtel_5G_Trial_IN-162" xr:uid="{24940F5A-67ED-4C8E-8F36-9D19545E2169}"/>
    <hyperlink ref="V170" r:id="rId21" location="cite_note-Jio_5G_Trial_IN-163" display="https://en.wikipedia.org/wiki/List_of_5G_NR_networks - cite_note-Jio_5G_Trial_IN-163" xr:uid="{12652DEF-6BE8-4333-8FE7-768A3BED4563}"/>
    <hyperlink ref="V173" r:id="rId22" tooltip="Fixed wireless access" display="https://en.wikipedia.org/wiki/Fixed_wireless_access" xr:uid="{1DAEB548-E2D2-4BD2-ABE7-C57516AD0A5D}"/>
    <hyperlink ref="V177" r:id="rId23" location="cite_note-MTN_IR-173" display="https://en.wikipedia.org/wiki/List_of_5G_NR_networks - cite_note-MTN_IR-173" xr:uid="{F4E26C91-24C0-41DB-AD4B-B47570CB9920}"/>
    <hyperlink ref="V191" r:id="rId24" tooltip="Fixed wireless access" display="https://en.wikipedia.org/wiki/Fixed_wireless_access" xr:uid="{208617A6-935A-457A-9F42-A4C213E57B4E}"/>
    <hyperlink ref="V194" r:id="rId25" location="cite_note-5G_Networks_IT-185" display="https://en.wikipedia.org/wiki/List_of_5G_NR_networks - cite_note-5G_Networks_IT-185" xr:uid="{D673B5E8-71F4-43DC-9ED8-788F113B42C3}"/>
    <hyperlink ref="V202" r:id="rId26" location="cite_note-193" display="https://en.wikipedia.org/wiki/List_of_5G_NR_networks - cite_note-193" xr:uid="{07CC8EBB-9DA8-4FB4-8BC3-C0992D69CF47}"/>
    <hyperlink ref="V213" r:id="rId27" tooltip="Fixed wireless access" display="https://en.wikipedia.org/wiki/Fixed_wireless_access" xr:uid="{A7459244-4DEC-4309-8F32-FD0E2512B0B1}"/>
    <hyperlink ref="V215" r:id="rId28" location="cite_note-209" display="https://en.wikipedia.org/wiki/List_of_5G_NR_networks - cite_note-209" xr:uid="{A9B00669-42B6-4317-BAD5-95545834757C}"/>
    <hyperlink ref="V217" r:id="rId29" location="cite_note-212" display="https://en.wikipedia.org/wiki/List_of_5G_NR_networks - cite_note-212" xr:uid="{68E7B230-3286-4BE5-8065-DC3FDC89A7ED}"/>
    <hyperlink ref="K220" r:id="rId30" location="cite_note-NSA-10" display="https://en.wikipedia.org/wiki/List_of_5G_NR_networks - cite_note-NSA-10" xr:uid="{2745D086-6161-42A9-9CA7-CBD3B774D2A7}"/>
    <hyperlink ref="K221" r:id="rId31" location="cite_note-SA-11" display="https://en.wikipedia.org/wiki/List_of_5G_NR_networks - cite_note-SA-11" xr:uid="{FB5461AC-77C5-4F6A-81AB-53B2DDF62940}"/>
    <hyperlink ref="V228" r:id="rId32" location="cite_note-227" display="https://en.wikipedia.org/wiki/List_of_5G_NR_networks - cite_note-227" xr:uid="{FE236D9A-E6D5-4623-8E97-BC17BAF1F879}"/>
    <hyperlink ref="V238" r:id="rId33" location="cite_note-235" display="https://en.wikipedia.org/wiki/List_of_5G_NR_networks - cite_note-235" xr:uid="{660D523E-6832-41F6-BC36-94D6B5F56FCF}"/>
    <hyperlink ref="V240" r:id="rId34" location="cite_note-MT_MU-238" display="https://en.wikipedia.org/wiki/List_of_5G_NR_networks - cite_note-MT_MU-238" xr:uid="{4EDA814C-4D86-43D3-970D-BB85F2243B6A}"/>
    <hyperlink ref="V241" r:id="rId35" location="cite_note-239" display="https://en.wikipedia.org/wiki/List_of_5G_NR_networks - cite_note-239" xr:uid="{3918FE3D-7BAD-444A-BD2A-DDA757D2EDEB}"/>
    <hyperlink ref="V242" r:id="rId36" location="cite_note-240" display="https://en.wikipedia.org/wiki/List_of_5G_NR_networks - cite_note-240" xr:uid="{EF15419D-F259-4BEF-8C17-31AE2B0365E8}"/>
    <hyperlink ref="V252" r:id="rId37" tooltip="Fixed wireless access" display="https://en.wikipedia.org/wiki/Fixed_wireless_access" xr:uid="{C5ECCD36-2038-42AA-8E18-6D23B4B77EA4}"/>
    <hyperlink ref="V254" r:id="rId38" tooltip="Fixed wireless access" display="https://en.wikipedia.org/wiki/Fixed_wireless_access" xr:uid="{87804561-8C49-49AB-9563-F5FBB439FCAA}"/>
    <hyperlink ref="V256" r:id="rId39" tooltip="Fixed wireless access" display="https://en.wikipedia.org/wiki/Fixed_wireless_access" xr:uid="{7F827442-DF62-4A04-A152-FA73B1DDED25}"/>
    <hyperlink ref="V258" r:id="rId40" tooltip="Fixed wireless access" display="https://en.wikipedia.org/wiki/Fixed_wireless_access" xr:uid="{A85052AE-E69A-42F6-AC77-D89DC4FA8F98}"/>
    <hyperlink ref="V259" r:id="rId41" location="cite_note-267" display="https://en.wikipedia.org/wiki/List_of_5G_NR_networks - cite_note-267" xr:uid="{AFBD4EE2-FDBF-406F-BE56-06B1E15C5986}"/>
    <hyperlink ref="V260" r:id="rId42" tooltip="Fixed wireless access" display="https://en.wikipedia.org/wiki/Fixed_wireless_access" xr:uid="{1CCC0BAE-79D4-4876-B7F9-38850221F469}"/>
    <hyperlink ref="V261" r:id="rId43" location="cite_note-Entel_PE-268" display="https://en.wikipedia.org/wiki/List_of_5G_NR_networks - cite_note-Entel_PE-268" xr:uid="{463B58B2-8309-4889-9074-5A43210AC6FC}"/>
    <hyperlink ref="V262" r:id="rId44" tooltip="Fixed wireless access" display="https://en.wikipedia.org/wiki/Fixed_wireless_access" xr:uid="{FEEA5FE6-5897-44A8-A2EF-4BFAEB0CB5C5}"/>
    <hyperlink ref="V265" r:id="rId45" tooltip="Fixed wireless access" display="https://en.wikipedia.org/wiki/Fixed_wireless_access" xr:uid="{96B999C6-337A-4441-B7C9-6583EB1E946C}"/>
    <hyperlink ref="V277" r:id="rId46" location="cite_note-288" display="https://en.wikipedia.org/wiki/List_of_5G_NR_networks - cite_note-288" xr:uid="{1D3CE5FF-AF87-45C4-AEFA-AD89E5B6A4A7}"/>
    <hyperlink ref="V279" r:id="rId47" tooltip="5G NR" display="https://en.wikipedia.org/wiki/5G_NR" xr:uid="{9C3B6239-EC31-406B-B20C-49FB42A0F19F}"/>
    <hyperlink ref="V284" r:id="rId48" tooltip="Fixed wireless access" display="https://en.wikipedia.org/wiki/Fixed_wireless_access" xr:uid="{BF8017E4-9B1A-4DC6-9F26-F9542C074204}"/>
    <hyperlink ref="V287" r:id="rId49" tooltip="Fixed wireless access" display="https://en.wikipedia.org/wiki/Fixed_wireless_access" xr:uid="{E4AE5FE8-0C8C-4002-BBE7-CEAA4DCB8A34}"/>
    <hyperlink ref="V296" r:id="rId50" location="cite_note-RT_TT_RU-317" display="https://en.wikipedia.org/wiki/List_of_5G_NR_networks - cite_note-RT_TT_RU-317" xr:uid="{0E34A3D1-2BD2-4E67-8CC7-25E098FFF9D3}"/>
    <hyperlink ref="V299" r:id="rId51" location="cite_note-TIM_SM-320" display="https://en.wikipedia.org/wiki/List_of_5G_NR_networks - cite_note-TIM_SM-320" xr:uid="{FBFAFC82-764F-410C-982C-C19170C8BED0}"/>
    <hyperlink ref="V302" r:id="rId52" tooltip="Fixed wireless access" display="https://en.wikipedia.org/wiki/Fixed_wireless_access" xr:uid="{DB91E4C2-A114-467C-946D-CFEFB90CBF4E}"/>
    <hyperlink ref="V304" r:id="rId53" location="cite_note-stc_26GHz_Trial_SA-327" display="https://en.wikipedia.org/wiki/List_of_5G_NR_networks - cite_note-stc_26GHz_Trial_SA-327" xr:uid="{DB11CA8C-A0B8-4443-84E8-0AA54C80C779}"/>
    <hyperlink ref="V305" r:id="rId54" tooltip="Fixed wireless access" display="https://en.wikipedia.org/wiki/Fixed_wireless_access" xr:uid="{64F923DD-5B02-4815-B45A-2D3EA686ACFE}"/>
    <hyperlink ref="V310" r:id="rId55" location="cite_note-336" display="https://en.wikipedia.org/wiki/List_of_5G_NR_networks - cite_note-336" xr:uid="{E489B20C-C5AE-4190-BD2B-3F6F5CE543C1}"/>
    <hyperlink ref="V311" r:id="rId56" tooltip="5G NR" display="https://en.wikipedia.org/wiki/5G_NR" xr:uid="{40E2D211-EE41-44C8-B197-71DDD8075983}"/>
    <hyperlink ref="V317" r:id="rId57" location="cite_note-SH_5G_SA_NSA_SG-346" display="https://en.wikipedia.org/wiki/List_of_5G_NR_networks - cite_note-SH_5G_SA_NSA_SG-346" xr:uid="{05308D9B-0A47-4453-B8FB-608161C4DAB0}"/>
    <hyperlink ref="V322" r:id="rId58" tooltip="Wireless broadband" display="https://en.wikipedia.org/wiki/Wireless_broadband" xr:uid="{5D410C7A-4FBE-423A-9DA4-8A319B26AA6E}"/>
    <hyperlink ref="V337" r:id="rId59" tooltip="Fixed wireless access" display="https://en.wikipedia.org/wiki/Fixed_wireless_access" xr:uid="{940574DF-CDA3-462D-B142-8673CC5C1CDA}"/>
    <hyperlink ref="V339" r:id="rId60" tooltip="5G NR" display="https://en.wikipedia.org/wiki/5G_NR" xr:uid="{B871B446-14BD-4E02-B7B4-293559AF4064}"/>
    <hyperlink ref="V342" r:id="rId61" tooltip="5G NR" display="https://en.wikipedia.org/wiki/5G_NR" xr:uid="{88567DF8-FA8E-4499-9890-EBD1531D6674}"/>
    <hyperlink ref="V344" r:id="rId62" tooltip="5G NR" display="https://en.wikipedia.org/wiki/5G_NR" xr:uid="{D51FE008-226E-4DDC-9562-DB06F0DE6AEA}"/>
    <hyperlink ref="V354" r:id="rId63" location="cite_note-382" display="https://en.wikipedia.org/wiki/List_of_5G_NR_networks - cite_note-382" xr:uid="{8B51873C-C279-4EF7-8176-CC3B6C2C0745}"/>
    <hyperlink ref="V356" r:id="rId64" tooltip="Fixed wireless access" display="https://en.wikipedia.org/wiki/Fixed_wireless_access" xr:uid="{580A19BA-20EA-45EC-B8E4-51748D1F19FD}"/>
    <hyperlink ref="V359" r:id="rId65" tooltip="Net4Mobility" display="https://en.wikipedia.org/wiki/Net4Mobility" xr:uid="{A6EA79B4-8533-462A-85A4-651E73EBBD92}"/>
    <hyperlink ref="V361" r:id="rId66" tooltip="Net4Mobility" display="https://en.wikipedia.org/wiki/Net4Mobility" xr:uid="{12175EA6-CEC7-4CC4-B08F-335B158D237B}"/>
    <hyperlink ref="V369" r:id="rId67" location="cite_note-Sunrise_700MHz_CH-400" display="https://en.wikipedia.org/wiki/List_of_5G_NR_networks - cite_note-Sunrise_700MHz_CH-400" xr:uid="{0F30A187-9353-4371-8C0A-D93BFADA60F3}"/>
    <hyperlink ref="V381" r:id="rId68" location="cite_note-412" display="https://en.wikipedia.org/wiki/List_of_5G_NR_networks - cite_note-412" xr:uid="{1D3EBF02-5832-4D26-93EF-5FF97A23EF22}"/>
    <hyperlink ref="V382" r:id="rId69" location="cite_note-413" display="https://en.wikipedia.org/wiki/List_of_5G_NR_networks - cite_note-413" xr:uid="{56E33DD7-0109-4462-B7AA-ED8EC6885FBC}"/>
    <hyperlink ref="V383" r:id="rId70" location="cite_note-ZET_TJ-414" display="https://en.wikipedia.org/wiki/List_of_5G_NR_networks - cite_note-ZET_TJ-414" xr:uid="{5415BD56-E8C5-42A1-96BB-89B76B3B951B}"/>
    <hyperlink ref="V389" r:id="rId71" location="cite_note-TC_TG-420" display="https://en.wikipedia.org/wiki/List_of_5G_NR_networks - cite_note-TC_TG-420" xr:uid="{745B4058-742B-4A7C-9D74-6BD42479DDA7}"/>
    <hyperlink ref="V390" r:id="rId72" location="cite_note-421" display="https://en.wikipedia.org/wiki/List_of_5G_NR_networks - cite_note-421" xr:uid="{1A2FBAB5-D97D-4E7C-86C8-AB498073296A}"/>
    <hyperlink ref="V391" r:id="rId73" tooltip="Fixed wireless access" display="https://en.wikipedia.org/wiki/Fixed_wireless_access" xr:uid="{9E9F7128-23A4-4D40-8FB0-1CD952A35923}"/>
    <hyperlink ref="V411" r:id="rId74" tooltip="First Responder Network Authority" display="https://en.wikipedia.org/wiki/First_Responder_Network_Authority" xr:uid="{62EA4BF9-D302-4D2A-97EA-1933326DC5DF}"/>
    <hyperlink ref="V413" r:id="rId75" display="https://www.att.com/5g/consumer/5g-evolution" xr:uid="{3362ECC2-001E-4C18-B292-F0E33AC5DC9C}"/>
    <hyperlink ref="V417" r:id="rId76" tooltip="Fixed wireless access" display="https://en.wikipedia.org/wiki/Fixed_wireless_access" xr:uid="{55E5A7AD-8295-40E8-8ECE-086F0269CB61}"/>
    <hyperlink ref="V419" r:id="rId77" location="cite_note-Dish_5G_Test_US-456" display="https://en.wikipedia.org/wiki/List_of_5G_NR_networks - cite_note-Dish_5G_Test_US-456" xr:uid="{9A931158-C712-4DD8-8F1F-067E8E3BC9F2}"/>
    <hyperlink ref="V421" r:id="rId78" tooltip="Alaska" display="https://en.wikipedia.org/wiki/Alaska" xr:uid="{52FA126E-CC75-43E0-A0CA-E1FAE4F6B95B}"/>
    <hyperlink ref="V428" r:id="rId79" location="Standalone_mode" tooltip="5G NR" display="https://en.wikipedia.org/wiki/5G_NR - Standalone_mode" xr:uid="{372B46BE-FD22-47A3-8582-7348630C3D02}"/>
    <hyperlink ref="V429" r:id="rId80" tooltip="Fixed wireless access" display="https://en.wikipedia.org/wiki/Fixed_wireless_access" xr:uid="{A6D3E04C-7A6B-49D2-B96E-A8C8C6B170E3}"/>
    <hyperlink ref="V430" r:id="rId81" tooltip="Sprint Corporation" display="https://en.wikipedia.org/wiki/Sprint_Corporation" xr:uid="{092F25C4-B1A8-44E8-96E1-E8773F740533}"/>
    <hyperlink ref="V437" r:id="rId82" tooltip="Fixed wireless access" display="https://en.wikipedia.org/wiki/Fixed_wireless_access" xr:uid="{BB104F23-37D1-454A-B155-0936E096ED39}"/>
    <hyperlink ref="V438" r:id="rId83" tooltip="Fixed wireless access" display="https://en.wikipedia.org/wiki/Fixed_wireless_access" xr:uid="{2F3A17AD-4FCC-47EC-A88D-1979B82F5414}"/>
    <hyperlink ref="V441" r:id="rId84" location="cite_note-Claro_5G_UY-487" display="https://en.wikipedia.org/wiki/List_of_5G_NR_networks - cite_note-Claro_5G_UY-487" xr:uid="{16B6AC9C-D6E5-4D2D-91C3-E8735DEC5C9F}"/>
    <hyperlink ref="V442" r:id="rId85" location="cite_note-Ucell_5G_UZ-488" display="https://en.wikipedia.org/wiki/List_of_5G_NR_networks - cite_note-Ucell_5G_UZ-488" xr:uid="{0F55B0C5-EDB4-498B-870F-4B526B9389BF}"/>
    <hyperlink ref="E75" r:id="rId86" location="cite_note-NSA-10" display="https://en.wikipedia.org/wiki/List_of_5G_NR_networks - cite_note-NSA-10" xr:uid="{2BD59B61-FFF8-4108-9421-646162F024C1}"/>
    <hyperlink ref="V141" r:id="rId87" location="cite_note-134" display="https://en.wikipedia.org/wiki/List_of_5G_NR_networks - cite_note-134" xr:uid="{A77B6AF0-596C-42F8-9735-B966BF8D4132}"/>
    <hyperlink ref="V186" r:id="rId88" tooltip="Fixed wireless access" display="https://en.wikipedia.org/wiki/Fixed_wireless_access" xr:uid="{2A9BA965-00C8-4D9D-B8CE-A90F6266BA89}"/>
    <hyperlink ref="V214" r:id="rId89" tooltip="Fixed wireless access" display="https://en.wikipedia.org/wiki/Fixed_wireless_access" xr:uid="{416C9C87-6D68-488E-80C1-B737D3C689B3}"/>
    <hyperlink ref="V227" r:id="rId90" tooltip="Fixed wireless access" display="https://en.wikipedia.org/wiki/Fixed_wireless_access" xr:uid="{0BBFB434-36C7-4F04-BC14-A53BEB3A9B66}"/>
    <hyperlink ref="V250" r:id="rId91" tooltip="Fixed wireless access" display="https://en.wikipedia.org/wiki/Fixed_wireless_access" xr:uid="{8C4BDB20-A3C8-418B-8904-EBF84C399E7E}"/>
    <hyperlink ref="V300" r:id="rId92" location="cite_note-TIM_SM-320" display="https://en.wikipedia.org/wiki/List_of_5G_NR_networks - cite_note-TIM_SM-320" xr:uid="{859A39DC-E699-465F-9CC1-FEB5897B160F}"/>
    <hyperlink ref="V335" r:id="rId93" tooltip="Fixed wireless access" display="https://en.wikipedia.org/wiki/Fixed_wireless_access" xr:uid="{904310D9-8C39-40F9-856E-7CD0F4172F02}"/>
    <hyperlink ref="S364" r:id="rId94" location="cite_note-SDL-392" display="https://en.wikipedia.org/wiki/List_of_5G_NR_networks - cite_note-SDL-392" xr:uid="{4052A100-FDE4-4CD4-A5A4-5A1846F8E191}"/>
    <hyperlink ref="U367" r:id="rId95" location="cite_note-SUL-394" display="https://en.wikipedia.org/wiki/List_of_5G_NR_networks - cite_note-SUL-394" xr:uid="{E6C78FA9-2868-439A-85EB-DC60F143071F}"/>
    <hyperlink ref="V414" r:id="rId96" display="https://www.att.com/5g/consumer/5g-evolution" xr:uid="{A7A95746-6587-4DEB-90F5-C237F40BC588}"/>
    <hyperlink ref="V39" r:id="rId97" location="cite_note-Proximus_3700MHz_BE-43" display="https://en.wikipedia.org/wiki/List_of_5G_NR_networks - cite_note-Proximus_3700MHz_BE-43" xr:uid="{116D8295-8E63-4C98-B3E0-92EDE0D4FF35}"/>
    <hyperlink ref="V56" r:id="rId98" tooltip="Fixed wireless access" display="https://en.wikipedia.org/wiki/Fixed_wireless_access" xr:uid="{D128FB16-E174-4F67-A1D8-39A429B3522B}"/>
    <hyperlink ref="E70" r:id="rId99" location="cite_note-NSA-10" display="https://en.wikipedia.org/wiki/List_of_5G_NR_networks - cite_note-NSA-10" xr:uid="{7A4E0CF2-1602-4094-84EA-33E2828C5D98}"/>
    <hyperlink ref="V96" r:id="rId100" tooltip="Fixed wireless access" display="https://en.wikipedia.org/wiki/Fixed_wireless_access" xr:uid="{F4DC86D0-080E-42FE-B6E7-6D69E52CF443}"/>
    <hyperlink ref="V295" r:id="rId101" location="cite_note-MTS_4.9GHz_Expanded_Pilot_RU-316" display="https://en.wikipedia.org/wiki/List_of_5G_NR_networks - cite_note-MTS_4.9GHz_Expanded_Pilot_RU-316" xr:uid="{0F94CC11-1BBC-4F09-901C-C9D3C497640B}"/>
  </hyperlinks>
  <pageMargins left="0.7" right="0.7" top="0.75" bottom="0.75" header="0.3" footer="0.3"/>
  <pageSetup paperSize="9" orientation="portrait" r:id="rId1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00A301-F137-4DD1-ACCF-8411EDA38C70}">
  <dimension ref="A1:J140"/>
  <sheetViews>
    <sheetView topLeftCell="A112" workbookViewId="0"/>
  </sheetViews>
  <sheetFormatPr baseColWidth="10" defaultRowHeight="15" x14ac:dyDescent="0.25"/>
  <sheetData>
    <row r="1" spans="1:10" ht="18.75" x14ac:dyDescent="0.3">
      <c r="A1" s="21" t="s">
        <v>764</v>
      </c>
    </row>
    <row r="2" spans="1:10" x14ac:dyDescent="0.25">
      <c r="A2" t="s">
        <v>763</v>
      </c>
      <c r="B2" s="67" t="s">
        <v>762</v>
      </c>
    </row>
    <row r="3" spans="1:10" ht="15.75" thickBot="1" x14ac:dyDescent="0.3"/>
    <row r="4" spans="1:10" ht="43.5" thickBot="1" x14ac:dyDescent="0.3">
      <c r="A4" s="107" t="s">
        <v>761</v>
      </c>
      <c r="B4" s="106" t="s">
        <v>760</v>
      </c>
      <c r="C4" s="105" t="s">
        <v>759</v>
      </c>
      <c r="D4" s="104" t="s">
        <v>758</v>
      </c>
      <c r="E4" s="103" t="s">
        <v>757</v>
      </c>
    </row>
    <row r="5" spans="1:10" ht="15.75" thickBot="1" x14ac:dyDescent="0.3"/>
    <row r="6" spans="1:10" ht="15.75" thickBot="1" x14ac:dyDescent="0.3">
      <c r="A6" s="556" t="s">
        <v>756</v>
      </c>
      <c r="B6" s="556" t="s">
        <v>755</v>
      </c>
      <c r="C6" s="559" t="s">
        <v>0</v>
      </c>
      <c r="D6" s="560"/>
      <c r="E6" s="560"/>
      <c r="F6" s="560"/>
      <c r="G6" s="560"/>
      <c r="H6" s="560"/>
      <c r="I6" s="561"/>
      <c r="J6" s="556" t="s">
        <v>472</v>
      </c>
    </row>
    <row r="7" spans="1:10" x14ac:dyDescent="0.25">
      <c r="A7" s="557"/>
      <c r="B7" s="557"/>
      <c r="C7" s="102" t="s">
        <v>53</v>
      </c>
      <c r="D7" s="102" t="s">
        <v>47</v>
      </c>
      <c r="E7" s="102" t="s">
        <v>754</v>
      </c>
      <c r="F7" s="102" t="s">
        <v>108</v>
      </c>
      <c r="G7" s="102" t="s">
        <v>113</v>
      </c>
      <c r="H7" s="102" t="s">
        <v>753</v>
      </c>
      <c r="I7" s="562" t="s">
        <v>752</v>
      </c>
      <c r="J7" s="557"/>
    </row>
    <row r="8" spans="1:10" ht="15.75" thickBot="1" x14ac:dyDescent="0.3">
      <c r="A8" s="558"/>
      <c r="B8" s="558"/>
      <c r="C8" s="101" t="s">
        <v>751</v>
      </c>
      <c r="D8" s="101" t="s">
        <v>750</v>
      </c>
      <c r="E8" s="101" t="s">
        <v>749</v>
      </c>
      <c r="F8" s="101" t="s">
        <v>747</v>
      </c>
      <c r="G8" s="101" t="s">
        <v>748</v>
      </c>
      <c r="H8" s="101" t="s">
        <v>747</v>
      </c>
      <c r="I8" s="563"/>
      <c r="J8" s="558"/>
    </row>
    <row r="9" spans="1:10" x14ac:dyDescent="0.25">
      <c r="A9" s="549" t="s">
        <v>746</v>
      </c>
      <c r="B9" s="549" t="s">
        <v>745</v>
      </c>
      <c r="C9" s="545"/>
      <c r="D9" s="545"/>
      <c r="E9" s="84" t="s">
        <v>705</v>
      </c>
      <c r="F9" s="545"/>
      <c r="G9" s="545"/>
      <c r="H9" s="545"/>
      <c r="I9" s="545"/>
      <c r="J9" s="547" t="s">
        <v>744</v>
      </c>
    </row>
    <row r="10" spans="1:10" ht="15.75" thickBot="1" x14ac:dyDescent="0.3">
      <c r="A10" s="553"/>
      <c r="B10" s="550"/>
      <c r="C10" s="546"/>
      <c r="D10" s="546"/>
      <c r="E10" s="82" t="s">
        <v>743</v>
      </c>
      <c r="F10" s="546"/>
      <c r="G10" s="546"/>
      <c r="H10" s="546"/>
      <c r="I10" s="546"/>
      <c r="J10" s="548"/>
    </row>
    <row r="11" spans="1:10" x14ac:dyDescent="0.25">
      <c r="A11" s="553"/>
      <c r="B11" s="549" t="s">
        <v>742</v>
      </c>
      <c r="C11" s="545"/>
      <c r="D11" s="545"/>
      <c r="E11" s="71" t="s">
        <v>705</v>
      </c>
      <c r="F11" s="545"/>
      <c r="G11" s="545"/>
      <c r="H11" s="545"/>
      <c r="I11" s="545"/>
      <c r="J11" s="547" t="s">
        <v>741</v>
      </c>
    </row>
    <row r="12" spans="1:10" ht="15.75" thickBot="1" x14ac:dyDescent="0.3">
      <c r="A12" s="550"/>
      <c r="B12" s="550"/>
      <c r="C12" s="546"/>
      <c r="D12" s="546"/>
      <c r="E12" s="81">
        <v>43586</v>
      </c>
      <c r="F12" s="546"/>
      <c r="G12" s="546"/>
      <c r="H12" s="546"/>
      <c r="I12" s="546"/>
      <c r="J12" s="548"/>
    </row>
    <row r="13" spans="1:10" x14ac:dyDescent="0.25">
      <c r="A13" s="549" t="s">
        <v>740</v>
      </c>
      <c r="B13" s="549" t="s">
        <v>739</v>
      </c>
      <c r="C13" s="545"/>
      <c r="D13" s="545"/>
      <c r="E13" s="71" t="s">
        <v>585</v>
      </c>
      <c r="F13" s="545"/>
      <c r="G13" s="545"/>
      <c r="H13" s="545"/>
      <c r="I13" s="545"/>
      <c r="J13" s="547" t="s">
        <v>738</v>
      </c>
    </row>
    <row r="14" spans="1:10" ht="15.75" thickBot="1" x14ac:dyDescent="0.3">
      <c r="A14" s="553"/>
      <c r="B14" s="550"/>
      <c r="C14" s="546"/>
      <c r="D14" s="546"/>
      <c r="E14" s="70" t="s">
        <v>604</v>
      </c>
      <c r="F14" s="546"/>
      <c r="G14" s="546"/>
      <c r="H14" s="546"/>
      <c r="I14" s="546"/>
      <c r="J14" s="548"/>
    </row>
    <row r="15" spans="1:10" x14ac:dyDescent="0.25">
      <c r="A15" s="553"/>
      <c r="B15" s="549" t="s">
        <v>737</v>
      </c>
      <c r="C15" s="545"/>
      <c r="D15" s="545"/>
      <c r="E15" s="71" t="s">
        <v>736</v>
      </c>
      <c r="F15" s="545"/>
      <c r="G15" s="545"/>
      <c r="H15" s="545"/>
      <c r="I15" s="545"/>
      <c r="J15" s="547" t="s">
        <v>735</v>
      </c>
    </row>
    <row r="16" spans="1:10" ht="15.75" thickBot="1" x14ac:dyDescent="0.3">
      <c r="A16" s="550"/>
      <c r="B16" s="550"/>
      <c r="C16" s="546"/>
      <c r="D16" s="546"/>
      <c r="E16" s="81">
        <v>43525</v>
      </c>
      <c r="F16" s="546"/>
      <c r="G16" s="546"/>
      <c r="H16" s="546"/>
      <c r="I16" s="546"/>
      <c r="J16" s="548"/>
    </row>
    <row r="17" spans="1:10" x14ac:dyDescent="0.25">
      <c r="A17" s="549" t="s">
        <v>734</v>
      </c>
      <c r="B17" s="549" t="s">
        <v>733</v>
      </c>
      <c r="C17" s="545"/>
      <c r="D17" s="545"/>
      <c r="E17" s="71" t="s">
        <v>732</v>
      </c>
      <c r="F17" s="545"/>
      <c r="G17" s="545"/>
      <c r="H17" s="545"/>
      <c r="I17" s="545"/>
      <c r="J17" s="547" t="s">
        <v>731</v>
      </c>
    </row>
    <row r="18" spans="1:10" ht="15.75" thickBot="1" x14ac:dyDescent="0.3">
      <c r="A18" s="553"/>
      <c r="B18" s="550"/>
      <c r="C18" s="546"/>
      <c r="D18" s="546"/>
      <c r="E18" s="81">
        <v>43617</v>
      </c>
      <c r="F18" s="546"/>
      <c r="G18" s="546"/>
      <c r="H18" s="546"/>
      <c r="I18" s="546"/>
      <c r="J18" s="548"/>
    </row>
    <row r="19" spans="1:10" x14ac:dyDescent="0.25">
      <c r="A19" s="553"/>
      <c r="B19" s="549" t="s">
        <v>692</v>
      </c>
      <c r="C19" s="545"/>
      <c r="D19" s="545"/>
      <c r="E19" s="71" t="s">
        <v>625</v>
      </c>
      <c r="F19" s="545"/>
      <c r="G19" s="545"/>
      <c r="H19" s="545"/>
      <c r="I19" s="545"/>
      <c r="J19" s="547" t="s">
        <v>730</v>
      </c>
    </row>
    <row r="20" spans="1:10" ht="15.75" thickBot="1" x14ac:dyDescent="0.3">
      <c r="A20" s="550"/>
      <c r="B20" s="550"/>
      <c r="C20" s="546"/>
      <c r="D20" s="546"/>
      <c r="E20" s="81">
        <v>43617</v>
      </c>
      <c r="F20" s="546"/>
      <c r="G20" s="546"/>
      <c r="H20" s="546"/>
      <c r="I20" s="546"/>
      <c r="J20" s="548"/>
    </row>
    <row r="21" spans="1:10" x14ac:dyDescent="0.25">
      <c r="A21" s="549" t="s">
        <v>729</v>
      </c>
      <c r="B21" s="549" t="s">
        <v>647</v>
      </c>
      <c r="C21" s="545"/>
      <c r="D21" s="545"/>
      <c r="E21" s="83" t="s">
        <v>586</v>
      </c>
      <c r="F21" s="545"/>
      <c r="G21" s="545"/>
      <c r="H21" s="545"/>
      <c r="I21" s="545"/>
      <c r="J21" s="547" t="s">
        <v>728</v>
      </c>
    </row>
    <row r="22" spans="1:10" ht="15.75" thickBot="1" x14ac:dyDescent="0.3">
      <c r="A22" s="550"/>
      <c r="B22" s="550"/>
      <c r="C22" s="546"/>
      <c r="D22" s="546"/>
      <c r="E22" s="76">
        <v>43586</v>
      </c>
      <c r="F22" s="546"/>
      <c r="G22" s="546"/>
      <c r="H22" s="546"/>
      <c r="I22" s="546"/>
      <c r="J22" s="548"/>
    </row>
    <row r="23" spans="1:10" x14ac:dyDescent="0.25">
      <c r="A23" s="549" t="s">
        <v>727</v>
      </c>
      <c r="B23" s="549" t="s">
        <v>726</v>
      </c>
      <c r="C23" s="545"/>
      <c r="D23" s="84" t="s">
        <v>585</v>
      </c>
      <c r="E23" s="545"/>
      <c r="F23" s="545"/>
      <c r="G23" s="545"/>
      <c r="H23" s="545"/>
      <c r="I23" s="100" t="s">
        <v>84</v>
      </c>
      <c r="J23" s="74" t="s">
        <v>725</v>
      </c>
    </row>
    <row r="24" spans="1:10" ht="60" x14ac:dyDescent="0.25">
      <c r="A24" s="553"/>
      <c r="B24" s="553"/>
      <c r="C24" s="551"/>
      <c r="D24" s="97" t="s">
        <v>724</v>
      </c>
      <c r="E24" s="551"/>
      <c r="F24" s="551"/>
      <c r="G24" s="551"/>
      <c r="H24" s="551"/>
      <c r="I24" s="99" t="s">
        <v>585</v>
      </c>
      <c r="J24" s="98" t="s">
        <v>723</v>
      </c>
    </row>
    <row r="25" spans="1:10" ht="15.75" thickBot="1" x14ac:dyDescent="0.3">
      <c r="A25" s="553"/>
      <c r="B25" s="550"/>
      <c r="C25" s="546"/>
      <c r="D25" s="82"/>
      <c r="E25" s="546"/>
      <c r="F25" s="546"/>
      <c r="G25" s="546"/>
      <c r="H25" s="546"/>
      <c r="I25" s="89" t="s">
        <v>642</v>
      </c>
      <c r="J25" s="89"/>
    </row>
    <row r="26" spans="1:10" x14ac:dyDescent="0.25">
      <c r="A26" s="553"/>
      <c r="B26" s="549" t="s">
        <v>722</v>
      </c>
      <c r="C26" s="545"/>
      <c r="D26" s="545"/>
      <c r="E26" s="84" t="s">
        <v>585</v>
      </c>
      <c r="F26" s="545"/>
      <c r="G26" s="545"/>
      <c r="H26" s="545"/>
      <c r="I26" s="545"/>
      <c r="J26" s="547" t="s">
        <v>721</v>
      </c>
    </row>
    <row r="27" spans="1:10" ht="15.75" thickBot="1" x14ac:dyDescent="0.3">
      <c r="A27" s="550"/>
      <c r="B27" s="550"/>
      <c r="C27" s="546"/>
      <c r="D27" s="546"/>
      <c r="E27" s="82" t="s">
        <v>573</v>
      </c>
      <c r="F27" s="546"/>
      <c r="G27" s="546"/>
      <c r="H27" s="546"/>
      <c r="I27" s="546"/>
      <c r="J27" s="548"/>
    </row>
    <row r="28" spans="1:10" x14ac:dyDescent="0.25">
      <c r="A28" s="549" t="s">
        <v>720</v>
      </c>
      <c r="B28" s="549" t="s">
        <v>719</v>
      </c>
      <c r="C28" s="545"/>
      <c r="D28" s="545"/>
      <c r="E28" s="83" t="s">
        <v>586</v>
      </c>
      <c r="F28" s="545"/>
      <c r="G28" s="545"/>
      <c r="H28" s="545"/>
      <c r="I28" s="545"/>
      <c r="J28" s="547" t="s">
        <v>718</v>
      </c>
    </row>
    <row r="29" spans="1:10" ht="15.75" thickBot="1" x14ac:dyDescent="0.3">
      <c r="A29" s="550"/>
      <c r="B29" s="550"/>
      <c r="C29" s="546"/>
      <c r="D29" s="546"/>
      <c r="E29" s="76">
        <v>43617</v>
      </c>
      <c r="F29" s="546"/>
      <c r="G29" s="546"/>
      <c r="H29" s="546"/>
      <c r="I29" s="546"/>
      <c r="J29" s="548"/>
    </row>
    <row r="30" spans="1:10" x14ac:dyDescent="0.25">
      <c r="A30" s="549" t="s">
        <v>717</v>
      </c>
      <c r="B30" s="549" t="s">
        <v>714</v>
      </c>
      <c r="C30" s="545"/>
      <c r="D30" s="545"/>
      <c r="E30" s="83" t="s">
        <v>586</v>
      </c>
      <c r="F30" s="545"/>
      <c r="G30" s="545"/>
      <c r="H30" s="545"/>
      <c r="I30" s="545"/>
      <c r="J30" s="547" t="s">
        <v>716</v>
      </c>
    </row>
    <row r="31" spans="1:10" ht="15.75" thickBot="1" x14ac:dyDescent="0.3">
      <c r="A31" s="550"/>
      <c r="B31" s="550"/>
      <c r="C31" s="546"/>
      <c r="D31" s="546"/>
      <c r="E31" s="76">
        <v>43252</v>
      </c>
      <c r="F31" s="546"/>
      <c r="G31" s="546"/>
      <c r="H31" s="546"/>
      <c r="I31" s="546"/>
      <c r="J31" s="548"/>
    </row>
    <row r="32" spans="1:10" x14ac:dyDescent="0.25">
      <c r="A32" s="549" t="s">
        <v>715</v>
      </c>
      <c r="B32" s="549" t="s">
        <v>714</v>
      </c>
      <c r="C32" s="545"/>
      <c r="D32" s="545"/>
      <c r="E32" s="84" t="s">
        <v>712</v>
      </c>
      <c r="F32" s="545"/>
      <c r="G32" s="545"/>
      <c r="H32" s="545"/>
      <c r="I32" s="545"/>
      <c r="J32" s="547" t="s">
        <v>713</v>
      </c>
    </row>
    <row r="33" spans="1:10" ht="15.75" thickBot="1" x14ac:dyDescent="0.3">
      <c r="A33" s="553"/>
      <c r="B33" s="550"/>
      <c r="C33" s="546"/>
      <c r="D33" s="546"/>
      <c r="E33" s="76">
        <v>43617</v>
      </c>
      <c r="F33" s="546"/>
      <c r="G33" s="546"/>
      <c r="H33" s="546"/>
      <c r="I33" s="546"/>
      <c r="J33" s="548"/>
    </row>
    <row r="34" spans="1:10" x14ac:dyDescent="0.25">
      <c r="A34" s="553"/>
      <c r="B34" s="549" t="s">
        <v>622</v>
      </c>
      <c r="C34" s="545"/>
      <c r="D34" s="545"/>
      <c r="E34" s="84" t="s">
        <v>712</v>
      </c>
      <c r="F34" s="545"/>
      <c r="G34" s="545"/>
      <c r="H34" s="545"/>
      <c r="I34" s="545"/>
      <c r="J34" s="547" t="s">
        <v>711</v>
      </c>
    </row>
    <row r="35" spans="1:10" ht="15.75" thickBot="1" x14ac:dyDescent="0.3">
      <c r="A35" s="550"/>
      <c r="B35" s="550"/>
      <c r="C35" s="546"/>
      <c r="D35" s="546"/>
      <c r="E35" s="76">
        <v>43344</v>
      </c>
      <c r="F35" s="546"/>
      <c r="G35" s="546"/>
      <c r="H35" s="546"/>
      <c r="I35" s="546"/>
      <c r="J35" s="548"/>
    </row>
    <row r="36" spans="1:10" x14ac:dyDescent="0.25">
      <c r="A36" s="549" t="s">
        <v>710</v>
      </c>
      <c r="B36" s="549" t="s">
        <v>709</v>
      </c>
      <c r="C36" s="545"/>
      <c r="D36" s="545"/>
      <c r="E36" s="71" t="s">
        <v>625</v>
      </c>
      <c r="F36" s="545"/>
      <c r="G36" s="545"/>
      <c r="H36" s="545"/>
      <c r="I36" s="545"/>
      <c r="J36" s="547" t="s">
        <v>708</v>
      </c>
    </row>
    <row r="37" spans="1:10" ht="15.75" thickBot="1" x14ac:dyDescent="0.3">
      <c r="A37" s="553"/>
      <c r="B37" s="550"/>
      <c r="C37" s="546"/>
      <c r="D37" s="546"/>
      <c r="E37" s="81">
        <v>43709</v>
      </c>
      <c r="F37" s="546"/>
      <c r="G37" s="546"/>
      <c r="H37" s="546"/>
      <c r="I37" s="546"/>
      <c r="J37" s="548"/>
    </row>
    <row r="38" spans="1:10" x14ac:dyDescent="0.25">
      <c r="A38" s="553"/>
      <c r="B38" s="549" t="s">
        <v>600</v>
      </c>
      <c r="C38" s="545"/>
      <c r="D38" s="545"/>
      <c r="E38" s="71" t="s">
        <v>625</v>
      </c>
      <c r="F38" s="545"/>
      <c r="G38" s="545"/>
      <c r="H38" s="545"/>
      <c r="I38" s="545"/>
      <c r="J38" s="547" t="s">
        <v>707</v>
      </c>
    </row>
    <row r="39" spans="1:10" ht="15.75" thickBot="1" x14ac:dyDescent="0.3">
      <c r="A39" s="550"/>
      <c r="B39" s="550"/>
      <c r="C39" s="546"/>
      <c r="D39" s="546"/>
      <c r="E39" s="81">
        <v>43647</v>
      </c>
      <c r="F39" s="546"/>
      <c r="G39" s="546"/>
      <c r="H39" s="546"/>
      <c r="I39" s="546"/>
      <c r="J39" s="548"/>
    </row>
    <row r="40" spans="1:10" x14ac:dyDescent="0.25">
      <c r="A40" s="549" t="s">
        <v>706</v>
      </c>
      <c r="B40" s="549" t="s">
        <v>600</v>
      </c>
      <c r="C40" s="545"/>
      <c r="D40" s="545"/>
      <c r="E40" s="84" t="s">
        <v>705</v>
      </c>
      <c r="F40" s="545"/>
      <c r="G40" s="545"/>
      <c r="H40" s="545"/>
      <c r="I40" s="545"/>
      <c r="J40" s="547" t="s">
        <v>704</v>
      </c>
    </row>
    <row r="41" spans="1:10" ht="15.75" thickBot="1" x14ac:dyDescent="0.3">
      <c r="A41" s="550"/>
      <c r="B41" s="550"/>
      <c r="C41" s="546"/>
      <c r="D41" s="546"/>
      <c r="E41" s="76">
        <v>43586</v>
      </c>
      <c r="F41" s="546"/>
      <c r="G41" s="546"/>
      <c r="H41" s="546"/>
      <c r="I41" s="546"/>
      <c r="J41" s="548"/>
    </row>
    <row r="42" spans="1:10" x14ac:dyDescent="0.25">
      <c r="A42" s="549" t="s">
        <v>703</v>
      </c>
      <c r="B42" s="549" t="s">
        <v>702</v>
      </c>
      <c r="C42" s="545"/>
      <c r="D42" s="545"/>
      <c r="E42" s="545"/>
      <c r="F42" s="83" t="s">
        <v>586</v>
      </c>
      <c r="G42" s="545"/>
      <c r="H42" s="545"/>
      <c r="I42" s="545"/>
      <c r="J42" s="549" t="s">
        <v>700</v>
      </c>
    </row>
    <row r="43" spans="1:10" ht="15.75" thickBot="1" x14ac:dyDescent="0.3">
      <c r="A43" s="553"/>
      <c r="B43" s="550"/>
      <c r="C43" s="546"/>
      <c r="D43" s="546"/>
      <c r="E43" s="546"/>
      <c r="F43" s="82" t="s">
        <v>675</v>
      </c>
      <c r="G43" s="546"/>
      <c r="H43" s="546"/>
      <c r="I43" s="546"/>
      <c r="J43" s="550"/>
    </row>
    <row r="44" spans="1:10" x14ac:dyDescent="0.25">
      <c r="A44" s="553"/>
      <c r="B44" s="549" t="s">
        <v>701</v>
      </c>
      <c r="C44" s="545"/>
      <c r="D44" s="545"/>
      <c r="E44" s="545"/>
      <c r="F44" s="83" t="s">
        <v>586</v>
      </c>
      <c r="G44" s="545"/>
      <c r="H44" s="545"/>
      <c r="I44" s="545"/>
      <c r="J44" s="549" t="s">
        <v>700</v>
      </c>
    </row>
    <row r="45" spans="1:10" ht="15.75" thickBot="1" x14ac:dyDescent="0.3">
      <c r="A45" s="550"/>
      <c r="B45" s="550"/>
      <c r="C45" s="546"/>
      <c r="D45" s="546"/>
      <c r="E45" s="546"/>
      <c r="F45" s="82" t="s">
        <v>675</v>
      </c>
      <c r="G45" s="546"/>
      <c r="H45" s="546"/>
      <c r="I45" s="546"/>
      <c r="J45" s="550"/>
    </row>
    <row r="46" spans="1:10" x14ac:dyDescent="0.25">
      <c r="A46" s="549" t="s">
        <v>699</v>
      </c>
      <c r="B46" s="549" t="s">
        <v>600</v>
      </c>
      <c r="C46" s="545"/>
      <c r="D46" s="545"/>
      <c r="E46" s="80" t="s">
        <v>586</v>
      </c>
      <c r="F46" s="545"/>
      <c r="G46" s="545"/>
      <c r="H46" s="545"/>
      <c r="I46" s="545"/>
      <c r="J46" s="547" t="s">
        <v>698</v>
      </c>
    </row>
    <row r="47" spans="1:10" ht="15.75" thickBot="1" x14ac:dyDescent="0.3">
      <c r="A47" s="550"/>
      <c r="B47" s="550"/>
      <c r="C47" s="546"/>
      <c r="D47" s="546"/>
      <c r="E47" s="70" t="s">
        <v>604</v>
      </c>
      <c r="F47" s="546"/>
      <c r="G47" s="546"/>
      <c r="H47" s="546"/>
      <c r="I47" s="546"/>
      <c r="J47" s="548"/>
    </row>
    <row r="48" spans="1:10" x14ac:dyDescent="0.25">
      <c r="A48" s="549" t="s">
        <v>697</v>
      </c>
      <c r="B48" s="549" t="s">
        <v>647</v>
      </c>
      <c r="C48" s="545"/>
      <c r="D48" s="545"/>
      <c r="E48" s="71" t="s">
        <v>633</v>
      </c>
      <c r="F48" s="545"/>
      <c r="G48" s="545"/>
      <c r="H48" s="545"/>
      <c r="I48" s="545"/>
      <c r="J48" s="547" t="s">
        <v>696</v>
      </c>
    </row>
    <row r="49" spans="1:10" ht="15.75" thickBot="1" x14ac:dyDescent="0.3">
      <c r="A49" s="553"/>
      <c r="B49" s="550"/>
      <c r="C49" s="546"/>
      <c r="D49" s="546"/>
      <c r="E49" s="81">
        <v>43647</v>
      </c>
      <c r="F49" s="546"/>
      <c r="G49" s="546"/>
      <c r="H49" s="546"/>
      <c r="I49" s="546"/>
      <c r="J49" s="548"/>
    </row>
    <row r="50" spans="1:10" x14ac:dyDescent="0.25">
      <c r="A50" s="553"/>
      <c r="B50" s="549" t="s">
        <v>600</v>
      </c>
      <c r="C50" s="545"/>
      <c r="D50" s="545"/>
      <c r="E50" s="71" t="s">
        <v>633</v>
      </c>
      <c r="F50" s="545"/>
      <c r="G50" s="545"/>
      <c r="H50" s="545"/>
      <c r="I50" s="545"/>
      <c r="J50" s="547" t="s">
        <v>695</v>
      </c>
    </row>
    <row r="51" spans="1:10" ht="15.75" thickBot="1" x14ac:dyDescent="0.3">
      <c r="A51" s="550"/>
      <c r="B51" s="550"/>
      <c r="C51" s="546"/>
      <c r="D51" s="546"/>
      <c r="E51" s="70" t="s">
        <v>591</v>
      </c>
      <c r="F51" s="546"/>
      <c r="G51" s="546"/>
      <c r="H51" s="546"/>
      <c r="I51" s="546"/>
      <c r="J51" s="548"/>
    </row>
    <row r="52" spans="1:10" x14ac:dyDescent="0.25">
      <c r="A52" s="549" t="s">
        <v>694</v>
      </c>
      <c r="B52" s="549" t="s">
        <v>664</v>
      </c>
      <c r="C52" s="545"/>
      <c r="D52" s="545"/>
      <c r="E52" s="71" t="s">
        <v>585</v>
      </c>
      <c r="F52" s="545"/>
      <c r="G52" s="545"/>
      <c r="H52" s="545"/>
      <c r="I52" s="545"/>
      <c r="J52" s="547" t="s">
        <v>693</v>
      </c>
    </row>
    <row r="53" spans="1:10" ht="15.75" thickBot="1" x14ac:dyDescent="0.3">
      <c r="A53" s="553"/>
      <c r="B53" s="550"/>
      <c r="C53" s="546"/>
      <c r="D53" s="546"/>
      <c r="E53" s="81">
        <v>43617</v>
      </c>
      <c r="F53" s="546"/>
      <c r="G53" s="546"/>
      <c r="H53" s="546"/>
      <c r="I53" s="546"/>
      <c r="J53" s="548"/>
    </row>
    <row r="54" spans="1:10" x14ac:dyDescent="0.25">
      <c r="A54" s="553"/>
      <c r="B54" s="549" t="s">
        <v>692</v>
      </c>
      <c r="C54" s="545"/>
      <c r="D54" s="545"/>
      <c r="E54" s="71" t="s">
        <v>585</v>
      </c>
      <c r="F54" s="545"/>
      <c r="G54" s="545"/>
      <c r="H54" s="545"/>
      <c r="I54" s="545"/>
      <c r="J54" s="547" t="s">
        <v>691</v>
      </c>
    </row>
    <row r="55" spans="1:10" ht="15.75" thickBot="1" x14ac:dyDescent="0.3">
      <c r="A55" s="553"/>
      <c r="B55" s="550"/>
      <c r="C55" s="546"/>
      <c r="D55" s="546"/>
      <c r="E55" s="81">
        <v>43617</v>
      </c>
      <c r="F55" s="546"/>
      <c r="G55" s="546"/>
      <c r="H55" s="546"/>
      <c r="I55" s="546"/>
      <c r="J55" s="548"/>
    </row>
    <row r="56" spans="1:10" x14ac:dyDescent="0.25">
      <c r="A56" s="553"/>
      <c r="B56" s="549" t="s">
        <v>641</v>
      </c>
      <c r="C56" s="545"/>
      <c r="D56" s="545"/>
      <c r="E56" s="71" t="s">
        <v>585</v>
      </c>
      <c r="F56" s="545"/>
      <c r="G56" s="545"/>
      <c r="H56" s="545"/>
      <c r="I56" s="545"/>
      <c r="J56" s="547" t="s">
        <v>690</v>
      </c>
    </row>
    <row r="57" spans="1:10" ht="15.75" thickBot="1" x14ac:dyDescent="0.3">
      <c r="A57" s="550"/>
      <c r="B57" s="550"/>
      <c r="C57" s="546"/>
      <c r="D57" s="546"/>
      <c r="E57" s="81">
        <v>43617</v>
      </c>
      <c r="F57" s="546"/>
      <c r="G57" s="546"/>
      <c r="H57" s="546"/>
      <c r="I57" s="546"/>
      <c r="J57" s="548"/>
    </row>
    <row r="58" spans="1:10" x14ac:dyDescent="0.25">
      <c r="A58" s="549" t="s">
        <v>689</v>
      </c>
      <c r="B58" s="549" t="s">
        <v>650</v>
      </c>
      <c r="C58" s="545"/>
      <c r="D58" s="545"/>
      <c r="E58" s="84" t="s">
        <v>599</v>
      </c>
      <c r="F58" s="545"/>
      <c r="G58" s="545"/>
      <c r="H58" s="545"/>
      <c r="I58" s="545"/>
      <c r="J58" s="547" t="s">
        <v>688</v>
      </c>
    </row>
    <row r="59" spans="1:10" ht="15.75" thickBot="1" x14ac:dyDescent="0.3">
      <c r="A59" s="550"/>
      <c r="B59" s="550"/>
      <c r="C59" s="546"/>
      <c r="D59" s="546"/>
      <c r="E59" s="82" t="s">
        <v>687</v>
      </c>
      <c r="F59" s="546"/>
      <c r="G59" s="546"/>
      <c r="H59" s="546"/>
      <c r="I59" s="546"/>
      <c r="J59" s="548"/>
    </row>
    <row r="60" spans="1:10" x14ac:dyDescent="0.25">
      <c r="A60" s="549" t="s">
        <v>686</v>
      </c>
      <c r="B60" s="549" t="s">
        <v>685</v>
      </c>
      <c r="C60" s="545"/>
      <c r="D60" s="545"/>
      <c r="E60" s="80" t="s">
        <v>586</v>
      </c>
      <c r="F60" s="545"/>
      <c r="G60" s="545"/>
      <c r="H60" s="545"/>
      <c r="I60" s="545"/>
      <c r="J60" s="549" t="s">
        <v>684</v>
      </c>
    </row>
    <row r="61" spans="1:10" ht="15.75" thickBot="1" x14ac:dyDescent="0.3">
      <c r="A61" s="550"/>
      <c r="B61" s="550"/>
      <c r="C61" s="546"/>
      <c r="D61" s="546"/>
      <c r="E61" s="70" t="s">
        <v>604</v>
      </c>
      <c r="F61" s="546"/>
      <c r="G61" s="546"/>
      <c r="H61" s="546"/>
      <c r="I61" s="546"/>
      <c r="J61" s="550"/>
    </row>
    <row r="62" spans="1:10" x14ac:dyDescent="0.25">
      <c r="A62" s="549" t="s">
        <v>683</v>
      </c>
      <c r="B62" s="549" t="s">
        <v>682</v>
      </c>
      <c r="C62" s="545"/>
      <c r="D62" s="545"/>
      <c r="E62" s="80" t="s">
        <v>586</v>
      </c>
      <c r="F62" s="545"/>
      <c r="G62" s="545"/>
      <c r="H62" s="545"/>
      <c r="I62" s="545"/>
      <c r="J62" s="549" t="s">
        <v>681</v>
      </c>
    </row>
    <row r="63" spans="1:10" ht="15.75" thickBot="1" x14ac:dyDescent="0.3">
      <c r="A63" s="550"/>
      <c r="B63" s="550"/>
      <c r="C63" s="546"/>
      <c r="D63" s="546"/>
      <c r="E63" s="81">
        <v>43647</v>
      </c>
      <c r="F63" s="546"/>
      <c r="G63" s="546"/>
      <c r="H63" s="546"/>
      <c r="I63" s="546"/>
      <c r="J63" s="550"/>
    </row>
    <row r="64" spans="1:10" x14ac:dyDescent="0.25">
      <c r="A64" s="549" t="s">
        <v>680</v>
      </c>
      <c r="B64" s="549" t="s">
        <v>600</v>
      </c>
      <c r="C64" s="545"/>
      <c r="D64" s="545"/>
      <c r="E64" s="83" t="s">
        <v>586</v>
      </c>
      <c r="F64" s="545"/>
      <c r="G64" s="545"/>
      <c r="H64" s="545"/>
      <c r="I64" s="545"/>
      <c r="J64" s="549" t="s">
        <v>679</v>
      </c>
    </row>
    <row r="65" spans="1:10" ht="15.75" thickBot="1" x14ac:dyDescent="0.3">
      <c r="A65" s="550"/>
      <c r="B65" s="550"/>
      <c r="C65" s="546"/>
      <c r="D65" s="546"/>
      <c r="E65" s="82" t="s">
        <v>604</v>
      </c>
      <c r="F65" s="546"/>
      <c r="G65" s="546"/>
      <c r="H65" s="546"/>
      <c r="I65" s="546"/>
      <c r="J65" s="550"/>
    </row>
    <row r="66" spans="1:10" x14ac:dyDescent="0.25">
      <c r="A66" s="549" t="s">
        <v>678</v>
      </c>
      <c r="B66" s="549" t="s">
        <v>677</v>
      </c>
      <c r="C66" s="545"/>
      <c r="D66" s="545"/>
      <c r="E66" s="83" t="s">
        <v>586</v>
      </c>
      <c r="F66" s="545"/>
      <c r="G66" s="545"/>
      <c r="H66" s="545"/>
      <c r="I66" s="545"/>
      <c r="J66" s="549" t="s">
        <v>676</v>
      </c>
    </row>
    <row r="67" spans="1:10" ht="15.75" thickBot="1" x14ac:dyDescent="0.3">
      <c r="A67" s="550"/>
      <c r="B67" s="550"/>
      <c r="C67" s="546"/>
      <c r="D67" s="546"/>
      <c r="E67" s="82" t="s">
        <v>675</v>
      </c>
      <c r="F67" s="546"/>
      <c r="G67" s="546"/>
      <c r="H67" s="546"/>
      <c r="I67" s="546"/>
      <c r="J67" s="550"/>
    </row>
    <row r="68" spans="1:10" x14ac:dyDescent="0.25">
      <c r="A68" s="549" t="s">
        <v>674</v>
      </c>
      <c r="B68" s="549" t="s">
        <v>673</v>
      </c>
      <c r="C68" s="545"/>
      <c r="D68" s="545"/>
      <c r="E68" s="80" t="s">
        <v>586</v>
      </c>
      <c r="F68" s="545"/>
      <c r="G68" s="545"/>
      <c r="H68" s="545"/>
      <c r="I68" s="545"/>
      <c r="J68" s="549" t="s">
        <v>672</v>
      </c>
    </row>
    <row r="69" spans="1:10" ht="15.75" thickBot="1" x14ac:dyDescent="0.3">
      <c r="A69" s="553"/>
      <c r="B69" s="550"/>
      <c r="C69" s="546"/>
      <c r="D69" s="546"/>
      <c r="E69" s="81">
        <v>43617</v>
      </c>
      <c r="F69" s="546"/>
      <c r="G69" s="546"/>
      <c r="H69" s="546"/>
      <c r="I69" s="546"/>
      <c r="J69" s="550"/>
    </row>
    <row r="70" spans="1:10" x14ac:dyDescent="0.25">
      <c r="A70" s="553"/>
      <c r="B70" s="549" t="s">
        <v>671</v>
      </c>
      <c r="C70" s="545"/>
      <c r="D70" s="545"/>
      <c r="E70" s="84" t="s">
        <v>585</v>
      </c>
      <c r="F70" s="545"/>
      <c r="G70" s="545"/>
      <c r="H70" s="545"/>
      <c r="I70" s="545"/>
      <c r="J70" s="547" t="s">
        <v>670</v>
      </c>
    </row>
    <row r="71" spans="1:10" ht="15.75" thickBot="1" x14ac:dyDescent="0.3">
      <c r="A71" s="550"/>
      <c r="B71" s="550"/>
      <c r="C71" s="546"/>
      <c r="D71" s="546"/>
      <c r="E71" s="82" t="s">
        <v>604</v>
      </c>
      <c r="F71" s="546"/>
      <c r="G71" s="546"/>
      <c r="H71" s="546"/>
      <c r="I71" s="546"/>
      <c r="J71" s="548"/>
    </row>
    <row r="72" spans="1:10" x14ac:dyDescent="0.25">
      <c r="A72" s="549" t="s">
        <v>669</v>
      </c>
      <c r="B72" s="549" t="s">
        <v>668</v>
      </c>
      <c r="C72" s="545"/>
      <c r="D72" s="545"/>
      <c r="E72" s="83" t="s">
        <v>586</v>
      </c>
      <c r="F72" s="545"/>
      <c r="G72" s="545"/>
      <c r="H72" s="545"/>
      <c r="I72" s="545"/>
      <c r="J72" s="547" t="s">
        <v>667</v>
      </c>
    </row>
    <row r="73" spans="1:10" ht="15.75" thickBot="1" x14ac:dyDescent="0.3">
      <c r="A73" s="553"/>
      <c r="B73" s="550"/>
      <c r="C73" s="546"/>
      <c r="D73" s="546"/>
      <c r="E73" s="82" t="s">
        <v>591</v>
      </c>
      <c r="F73" s="546"/>
      <c r="G73" s="546"/>
      <c r="H73" s="546"/>
      <c r="I73" s="546"/>
      <c r="J73" s="548"/>
    </row>
    <row r="74" spans="1:10" x14ac:dyDescent="0.25">
      <c r="A74" s="553"/>
      <c r="B74" s="549" t="s">
        <v>587</v>
      </c>
      <c r="C74" s="545"/>
      <c r="D74" s="545"/>
      <c r="E74" s="84" t="s">
        <v>585</v>
      </c>
      <c r="F74" s="545"/>
      <c r="G74" s="545"/>
      <c r="H74" s="545"/>
      <c r="I74" s="545"/>
      <c r="J74" s="547" t="s">
        <v>666</v>
      </c>
    </row>
    <row r="75" spans="1:10" ht="15.75" thickBot="1" x14ac:dyDescent="0.3">
      <c r="A75" s="550"/>
      <c r="B75" s="550"/>
      <c r="C75" s="546"/>
      <c r="D75" s="546"/>
      <c r="E75" s="82" t="s">
        <v>591</v>
      </c>
      <c r="F75" s="546"/>
      <c r="G75" s="546"/>
      <c r="H75" s="546"/>
      <c r="I75" s="546"/>
      <c r="J75" s="548"/>
    </row>
    <row r="76" spans="1:10" x14ac:dyDescent="0.25">
      <c r="A76" s="549" t="s">
        <v>665</v>
      </c>
      <c r="B76" s="549" t="s">
        <v>664</v>
      </c>
      <c r="C76" s="545"/>
      <c r="D76" s="545"/>
      <c r="E76" s="83" t="s">
        <v>586</v>
      </c>
      <c r="F76" s="545"/>
      <c r="G76" s="545"/>
      <c r="H76" s="545"/>
      <c r="I76" s="545"/>
      <c r="J76" s="74" t="s">
        <v>663</v>
      </c>
    </row>
    <row r="77" spans="1:10" ht="18.75" thickBot="1" x14ac:dyDescent="0.3">
      <c r="A77" s="553"/>
      <c r="B77" s="550"/>
      <c r="C77" s="546"/>
      <c r="D77" s="546"/>
      <c r="E77" s="76">
        <v>43221</v>
      </c>
      <c r="F77" s="546"/>
      <c r="G77" s="546"/>
      <c r="H77" s="546"/>
      <c r="I77" s="546"/>
      <c r="J77" s="94" t="s">
        <v>662</v>
      </c>
    </row>
    <row r="78" spans="1:10" x14ac:dyDescent="0.25">
      <c r="A78" s="553"/>
      <c r="B78" s="549" t="s">
        <v>600</v>
      </c>
      <c r="C78" s="545"/>
      <c r="D78" s="545"/>
      <c r="E78" s="80" t="s">
        <v>586</v>
      </c>
      <c r="F78" s="545"/>
      <c r="G78" s="545"/>
      <c r="H78" s="545"/>
      <c r="I78" s="545"/>
      <c r="J78" s="547" t="s">
        <v>661</v>
      </c>
    </row>
    <row r="79" spans="1:10" ht="15.75" thickBot="1" x14ac:dyDescent="0.3">
      <c r="A79" s="550"/>
      <c r="B79" s="550"/>
      <c r="C79" s="546"/>
      <c r="D79" s="546"/>
      <c r="E79" s="70" t="s">
        <v>604</v>
      </c>
      <c r="F79" s="546"/>
      <c r="G79" s="546"/>
      <c r="H79" s="546"/>
      <c r="I79" s="546"/>
      <c r="J79" s="548"/>
    </row>
    <row r="80" spans="1:10" x14ac:dyDescent="0.25">
      <c r="A80" s="549" t="s">
        <v>660</v>
      </c>
      <c r="B80" s="549" t="s">
        <v>659</v>
      </c>
      <c r="C80" s="545"/>
      <c r="D80" s="545"/>
      <c r="E80" s="71" t="s">
        <v>599</v>
      </c>
      <c r="F80" s="545"/>
      <c r="G80" s="545"/>
      <c r="H80" s="545"/>
      <c r="I80" s="545"/>
      <c r="J80" s="547" t="s">
        <v>658</v>
      </c>
    </row>
    <row r="81" spans="1:10" ht="15.75" thickBot="1" x14ac:dyDescent="0.3">
      <c r="A81" s="553"/>
      <c r="B81" s="550"/>
      <c r="C81" s="546"/>
      <c r="D81" s="546"/>
      <c r="E81" s="81">
        <v>43617</v>
      </c>
      <c r="F81" s="546"/>
      <c r="G81" s="546"/>
      <c r="H81" s="546"/>
      <c r="I81" s="546"/>
      <c r="J81" s="548"/>
    </row>
    <row r="82" spans="1:10" x14ac:dyDescent="0.25">
      <c r="A82" s="553"/>
      <c r="B82" s="549" t="s">
        <v>600</v>
      </c>
      <c r="C82" s="545"/>
      <c r="D82" s="545"/>
      <c r="E82" s="71" t="s">
        <v>602</v>
      </c>
      <c r="F82" s="545"/>
      <c r="G82" s="545"/>
      <c r="H82" s="545"/>
      <c r="I82" s="545"/>
      <c r="J82" s="74" t="s">
        <v>657</v>
      </c>
    </row>
    <row r="83" spans="1:10" ht="18.75" thickBot="1" x14ac:dyDescent="0.3">
      <c r="A83" s="550"/>
      <c r="B83" s="550"/>
      <c r="C83" s="546"/>
      <c r="D83" s="546"/>
      <c r="E83" s="81">
        <v>43617</v>
      </c>
      <c r="F83" s="546"/>
      <c r="G83" s="546"/>
      <c r="H83" s="546"/>
      <c r="I83" s="546"/>
      <c r="J83" s="89" t="s">
        <v>656</v>
      </c>
    </row>
    <row r="84" spans="1:10" x14ac:dyDescent="0.25">
      <c r="A84" s="549" t="s">
        <v>655</v>
      </c>
      <c r="B84" s="549" t="s">
        <v>654</v>
      </c>
      <c r="C84" s="545"/>
      <c r="D84" s="545"/>
      <c r="E84" s="545"/>
      <c r="F84" s="83" t="s">
        <v>586</v>
      </c>
      <c r="G84" s="545"/>
      <c r="H84" s="545"/>
      <c r="I84" s="79" t="s">
        <v>84</v>
      </c>
      <c r="J84" s="547" t="s">
        <v>653</v>
      </c>
    </row>
    <row r="85" spans="1:10" x14ac:dyDescent="0.25">
      <c r="A85" s="553"/>
      <c r="B85" s="553"/>
      <c r="C85" s="551"/>
      <c r="D85" s="551"/>
      <c r="E85" s="551"/>
      <c r="F85" s="97" t="s">
        <v>604</v>
      </c>
      <c r="G85" s="551"/>
      <c r="H85" s="551"/>
      <c r="I85" s="96" t="s">
        <v>586</v>
      </c>
      <c r="J85" s="552"/>
    </row>
    <row r="86" spans="1:10" ht="15.75" thickBot="1" x14ac:dyDescent="0.3">
      <c r="A86" s="553"/>
      <c r="B86" s="550"/>
      <c r="C86" s="546"/>
      <c r="D86" s="546"/>
      <c r="E86" s="546"/>
      <c r="F86" s="82"/>
      <c r="G86" s="546"/>
      <c r="H86" s="546"/>
      <c r="I86" s="82" t="s">
        <v>604</v>
      </c>
      <c r="J86" s="548"/>
    </row>
    <row r="87" spans="1:10" x14ac:dyDescent="0.25">
      <c r="A87" s="553"/>
      <c r="B87" s="549" t="s">
        <v>652</v>
      </c>
      <c r="C87" s="545"/>
      <c r="D87" s="545"/>
      <c r="E87" s="83" t="s">
        <v>586</v>
      </c>
      <c r="F87" s="545"/>
      <c r="G87" s="545"/>
      <c r="H87" s="545"/>
      <c r="I87" s="545"/>
      <c r="J87" s="549" t="s">
        <v>651</v>
      </c>
    </row>
    <row r="88" spans="1:10" ht="15.75" thickBot="1" x14ac:dyDescent="0.3">
      <c r="A88" s="553"/>
      <c r="B88" s="550"/>
      <c r="C88" s="546"/>
      <c r="D88" s="546"/>
      <c r="E88" s="76">
        <v>43221</v>
      </c>
      <c r="F88" s="546"/>
      <c r="G88" s="546"/>
      <c r="H88" s="546"/>
      <c r="I88" s="546"/>
      <c r="J88" s="550"/>
    </row>
    <row r="89" spans="1:10" x14ac:dyDescent="0.25">
      <c r="A89" s="553"/>
      <c r="B89" s="549" t="s">
        <v>650</v>
      </c>
      <c r="C89" s="545"/>
      <c r="D89" s="545"/>
      <c r="E89" s="83" t="s">
        <v>586</v>
      </c>
      <c r="F89" s="83" t="s">
        <v>586</v>
      </c>
      <c r="G89" s="545"/>
      <c r="H89" s="545"/>
      <c r="I89" s="545"/>
      <c r="J89" s="547" t="s">
        <v>649</v>
      </c>
    </row>
    <row r="90" spans="1:10" ht="15.75" thickBot="1" x14ac:dyDescent="0.3">
      <c r="A90" s="550"/>
      <c r="B90" s="550"/>
      <c r="C90" s="546"/>
      <c r="D90" s="546"/>
      <c r="E90" s="76">
        <v>43221</v>
      </c>
      <c r="F90" s="76">
        <v>43709</v>
      </c>
      <c r="G90" s="546"/>
      <c r="H90" s="546"/>
      <c r="I90" s="546"/>
      <c r="J90" s="548"/>
    </row>
    <row r="91" spans="1:10" x14ac:dyDescent="0.25">
      <c r="A91" s="549" t="s">
        <v>648</v>
      </c>
      <c r="B91" s="549" t="s">
        <v>647</v>
      </c>
      <c r="C91" s="545"/>
      <c r="D91" s="545"/>
      <c r="E91" s="83" t="s">
        <v>586</v>
      </c>
      <c r="F91" s="83" t="s">
        <v>586</v>
      </c>
      <c r="G91" s="545"/>
      <c r="H91" s="545"/>
      <c r="I91" s="545"/>
      <c r="J91" s="549" t="s">
        <v>646</v>
      </c>
    </row>
    <row r="92" spans="1:10" ht="15.75" thickBot="1" x14ac:dyDescent="0.3">
      <c r="A92" s="550"/>
      <c r="B92" s="550"/>
      <c r="C92" s="546"/>
      <c r="D92" s="546"/>
      <c r="E92" s="82" t="s">
        <v>591</v>
      </c>
      <c r="F92" s="82" t="s">
        <v>591</v>
      </c>
      <c r="G92" s="546"/>
      <c r="H92" s="546"/>
      <c r="I92" s="546"/>
      <c r="J92" s="550"/>
    </row>
    <row r="93" spans="1:10" x14ac:dyDescent="0.25">
      <c r="A93" s="549" t="s">
        <v>645</v>
      </c>
      <c r="B93" s="549" t="s">
        <v>644</v>
      </c>
      <c r="C93" s="95" t="s">
        <v>585</v>
      </c>
      <c r="D93" s="554" t="s">
        <v>46</v>
      </c>
      <c r="E93" s="71" t="s">
        <v>585</v>
      </c>
      <c r="F93" s="545"/>
      <c r="G93" s="545"/>
      <c r="H93" s="545"/>
      <c r="I93" s="545"/>
      <c r="J93" s="547" t="s">
        <v>643</v>
      </c>
    </row>
    <row r="94" spans="1:10" ht="15.75" thickBot="1" x14ac:dyDescent="0.3">
      <c r="A94" s="553"/>
      <c r="B94" s="550"/>
      <c r="C94" s="89" t="s">
        <v>642</v>
      </c>
      <c r="D94" s="555"/>
      <c r="E94" s="70" t="s">
        <v>639</v>
      </c>
      <c r="F94" s="546"/>
      <c r="G94" s="546"/>
      <c r="H94" s="546"/>
      <c r="I94" s="546"/>
      <c r="J94" s="548"/>
    </row>
    <row r="95" spans="1:10" x14ac:dyDescent="0.25">
      <c r="A95" s="553"/>
      <c r="B95" s="549" t="s">
        <v>641</v>
      </c>
      <c r="C95" s="554" t="s">
        <v>46</v>
      </c>
      <c r="D95" s="71" t="s">
        <v>625</v>
      </c>
      <c r="E95" s="71" t="s">
        <v>585</v>
      </c>
      <c r="F95" s="545"/>
      <c r="G95" s="545"/>
      <c r="H95" s="545"/>
      <c r="I95" s="545"/>
      <c r="J95" s="547" t="s">
        <v>640</v>
      </c>
    </row>
    <row r="96" spans="1:10" ht="15.75" thickBot="1" x14ac:dyDescent="0.3">
      <c r="A96" s="550"/>
      <c r="B96" s="550"/>
      <c r="C96" s="555"/>
      <c r="D96" s="70" t="s">
        <v>639</v>
      </c>
      <c r="E96" s="70" t="s">
        <v>639</v>
      </c>
      <c r="F96" s="546"/>
      <c r="G96" s="546"/>
      <c r="H96" s="546"/>
      <c r="I96" s="546"/>
      <c r="J96" s="548"/>
    </row>
    <row r="97" spans="1:10" x14ac:dyDescent="0.25">
      <c r="A97" s="549" t="s">
        <v>638</v>
      </c>
      <c r="B97" s="549" t="s">
        <v>637</v>
      </c>
      <c r="C97" s="545"/>
      <c r="D97" s="545"/>
      <c r="E97" s="83" t="s">
        <v>586</v>
      </c>
      <c r="F97" s="545"/>
      <c r="G97" s="545"/>
      <c r="H97" s="545"/>
      <c r="I97" s="545"/>
      <c r="J97" s="549" t="s">
        <v>636</v>
      </c>
    </row>
    <row r="98" spans="1:10" ht="15.75" thickBot="1" x14ac:dyDescent="0.3">
      <c r="A98" s="550"/>
      <c r="B98" s="550"/>
      <c r="C98" s="546"/>
      <c r="D98" s="546"/>
      <c r="E98" s="76">
        <v>43497</v>
      </c>
      <c r="F98" s="546"/>
      <c r="G98" s="546"/>
      <c r="H98" s="546"/>
      <c r="I98" s="546"/>
      <c r="J98" s="550"/>
    </row>
    <row r="99" spans="1:10" x14ac:dyDescent="0.25">
      <c r="A99" s="549" t="s">
        <v>635</v>
      </c>
      <c r="B99" s="549" t="s">
        <v>634</v>
      </c>
      <c r="C99" s="545"/>
      <c r="D99" s="545"/>
      <c r="E99" s="71" t="s">
        <v>633</v>
      </c>
      <c r="F99" s="71" t="s">
        <v>575</v>
      </c>
      <c r="G99" s="545"/>
      <c r="H99" s="545"/>
      <c r="I99" s="545"/>
      <c r="J99" s="74" t="s">
        <v>630</v>
      </c>
    </row>
    <row r="100" spans="1:10" ht="27.75" thickBot="1" x14ac:dyDescent="0.3">
      <c r="A100" s="553"/>
      <c r="B100" s="550"/>
      <c r="C100" s="546"/>
      <c r="D100" s="546"/>
      <c r="E100" s="70" t="s">
        <v>591</v>
      </c>
      <c r="F100" s="70" t="s">
        <v>591</v>
      </c>
      <c r="G100" s="546"/>
      <c r="H100" s="546"/>
      <c r="I100" s="546"/>
      <c r="J100" s="94" t="s">
        <v>629</v>
      </c>
    </row>
    <row r="101" spans="1:10" x14ac:dyDescent="0.25">
      <c r="A101" s="553"/>
      <c r="B101" s="549" t="s">
        <v>632</v>
      </c>
      <c r="C101" s="545"/>
      <c r="D101" s="545"/>
      <c r="E101" s="71" t="s">
        <v>585</v>
      </c>
      <c r="F101" s="71" t="s">
        <v>575</v>
      </c>
      <c r="G101" s="545"/>
      <c r="H101" s="545"/>
      <c r="I101" s="545"/>
      <c r="J101" s="74" t="s">
        <v>630</v>
      </c>
    </row>
    <row r="102" spans="1:10" ht="27.75" thickBot="1" x14ac:dyDescent="0.3">
      <c r="A102" s="553"/>
      <c r="B102" s="550"/>
      <c r="C102" s="546"/>
      <c r="D102" s="546"/>
      <c r="E102" s="70" t="s">
        <v>591</v>
      </c>
      <c r="F102" s="70" t="s">
        <v>591</v>
      </c>
      <c r="G102" s="546"/>
      <c r="H102" s="546"/>
      <c r="I102" s="546"/>
      <c r="J102" s="94" t="s">
        <v>629</v>
      </c>
    </row>
    <row r="103" spans="1:10" x14ac:dyDescent="0.25">
      <c r="A103" s="553"/>
      <c r="B103" s="549" t="s">
        <v>631</v>
      </c>
      <c r="C103" s="545"/>
      <c r="D103" s="545"/>
      <c r="E103" s="71" t="s">
        <v>585</v>
      </c>
      <c r="F103" s="71" t="s">
        <v>575</v>
      </c>
      <c r="G103" s="545"/>
      <c r="H103" s="545"/>
      <c r="I103" s="545"/>
      <c r="J103" s="74" t="s">
        <v>630</v>
      </c>
    </row>
    <row r="104" spans="1:10" ht="27.75" thickBot="1" x14ac:dyDescent="0.3">
      <c r="A104" s="550"/>
      <c r="B104" s="550"/>
      <c r="C104" s="546"/>
      <c r="D104" s="546"/>
      <c r="E104" s="70" t="s">
        <v>591</v>
      </c>
      <c r="F104" s="70" t="s">
        <v>591</v>
      </c>
      <c r="G104" s="546"/>
      <c r="H104" s="546"/>
      <c r="I104" s="546"/>
      <c r="J104" s="94" t="s">
        <v>629</v>
      </c>
    </row>
    <row r="105" spans="1:10" x14ac:dyDescent="0.25">
      <c r="A105" s="549" t="s">
        <v>628</v>
      </c>
      <c r="B105" s="549" t="s">
        <v>627</v>
      </c>
      <c r="C105" s="545"/>
      <c r="D105" s="545"/>
      <c r="E105" s="93" t="s">
        <v>599</v>
      </c>
      <c r="F105" s="545"/>
      <c r="G105" s="545"/>
      <c r="H105" s="545"/>
      <c r="I105" s="545"/>
      <c r="J105" s="547" t="s">
        <v>626</v>
      </c>
    </row>
    <row r="106" spans="1:10" ht="15.75" thickBot="1" x14ac:dyDescent="0.3">
      <c r="A106" s="553"/>
      <c r="B106" s="550"/>
      <c r="C106" s="546"/>
      <c r="D106" s="546"/>
      <c r="E106" s="92">
        <v>43525</v>
      </c>
      <c r="F106" s="546"/>
      <c r="G106" s="546"/>
      <c r="H106" s="546"/>
      <c r="I106" s="546"/>
      <c r="J106" s="548"/>
    </row>
    <row r="107" spans="1:10" x14ac:dyDescent="0.25">
      <c r="A107" s="553"/>
      <c r="B107" s="549" t="s">
        <v>600</v>
      </c>
      <c r="C107" s="545"/>
      <c r="D107" s="545"/>
      <c r="E107" s="71" t="s">
        <v>625</v>
      </c>
      <c r="F107" s="545"/>
      <c r="G107" s="545"/>
      <c r="H107" s="545"/>
      <c r="I107" s="545"/>
      <c r="J107" s="547" t="s">
        <v>624</v>
      </c>
    </row>
    <row r="108" spans="1:10" ht="15.75" thickBot="1" x14ac:dyDescent="0.3">
      <c r="A108" s="550"/>
      <c r="B108" s="550"/>
      <c r="C108" s="546"/>
      <c r="D108" s="546"/>
      <c r="E108" s="81">
        <v>43617</v>
      </c>
      <c r="F108" s="546"/>
      <c r="G108" s="546"/>
      <c r="H108" s="546"/>
      <c r="I108" s="546"/>
      <c r="J108" s="548"/>
    </row>
    <row r="109" spans="1:10" x14ac:dyDescent="0.25">
      <c r="A109" s="549" t="s">
        <v>623</v>
      </c>
      <c r="B109" s="549" t="s">
        <v>622</v>
      </c>
      <c r="C109" s="545"/>
      <c r="D109" s="545"/>
      <c r="E109" s="83" t="s">
        <v>586</v>
      </c>
      <c r="F109" s="545"/>
      <c r="G109" s="545"/>
      <c r="H109" s="545"/>
      <c r="I109" s="545"/>
      <c r="J109" s="547" t="s">
        <v>621</v>
      </c>
    </row>
    <row r="110" spans="1:10" ht="15.75" thickBot="1" x14ac:dyDescent="0.3">
      <c r="A110" s="550"/>
      <c r="B110" s="550"/>
      <c r="C110" s="546"/>
      <c r="D110" s="546"/>
      <c r="E110" s="82" t="s">
        <v>591</v>
      </c>
      <c r="F110" s="546"/>
      <c r="G110" s="546"/>
      <c r="H110" s="546"/>
      <c r="I110" s="546"/>
      <c r="J110" s="548"/>
    </row>
    <row r="111" spans="1:10" x14ac:dyDescent="0.25">
      <c r="A111" s="549" t="s">
        <v>620</v>
      </c>
      <c r="B111" s="549" t="s">
        <v>619</v>
      </c>
      <c r="C111" s="545"/>
      <c r="D111" s="545"/>
      <c r="E111" s="71" t="s">
        <v>585</v>
      </c>
      <c r="F111" s="545"/>
      <c r="G111" s="545"/>
      <c r="H111" s="545"/>
      <c r="I111" s="91" t="s">
        <v>618</v>
      </c>
      <c r="J111" s="74" t="s">
        <v>617</v>
      </c>
    </row>
    <row r="112" spans="1:10" ht="36" x14ac:dyDescent="0.25">
      <c r="A112" s="553"/>
      <c r="B112" s="553"/>
      <c r="C112" s="551"/>
      <c r="D112" s="551"/>
      <c r="E112" s="87" t="s">
        <v>573</v>
      </c>
      <c r="F112" s="551"/>
      <c r="G112" s="551"/>
      <c r="H112" s="551"/>
      <c r="I112" s="90" t="s">
        <v>583</v>
      </c>
      <c r="J112" s="88" t="s">
        <v>616</v>
      </c>
    </row>
    <row r="113" spans="1:10" ht="15.75" thickBot="1" x14ac:dyDescent="0.3">
      <c r="A113" s="553"/>
      <c r="B113" s="550"/>
      <c r="C113" s="546"/>
      <c r="D113" s="546"/>
      <c r="E113" s="70"/>
      <c r="F113" s="546"/>
      <c r="G113" s="546"/>
      <c r="H113" s="546"/>
      <c r="I113" s="70" t="s">
        <v>573</v>
      </c>
      <c r="J113" s="89"/>
    </row>
    <row r="114" spans="1:10" x14ac:dyDescent="0.25">
      <c r="A114" s="553"/>
      <c r="B114" s="549" t="s">
        <v>615</v>
      </c>
      <c r="C114" s="545"/>
      <c r="D114" s="545"/>
      <c r="E114" s="71" t="s">
        <v>614</v>
      </c>
      <c r="F114" s="545"/>
      <c r="G114" s="545"/>
      <c r="H114" s="545"/>
      <c r="I114" s="545"/>
      <c r="J114" s="74" t="s">
        <v>613</v>
      </c>
    </row>
    <row r="115" spans="1:10" ht="18" x14ac:dyDescent="0.25">
      <c r="A115" s="553"/>
      <c r="B115" s="553"/>
      <c r="C115" s="551"/>
      <c r="D115" s="551"/>
      <c r="E115" s="87" t="s">
        <v>573</v>
      </c>
      <c r="F115" s="551"/>
      <c r="G115" s="551"/>
      <c r="H115" s="551"/>
      <c r="I115" s="551"/>
      <c r="J115" s="88" t="s">
        <v>612</v>
      </c>
    </row>
    <row r="116" spans="1:10" ht="45" x14ac:dyDescent="0.25">
      <c r="A116" s="553"/>
      <c r="B116" s="553"/>
      <c r="C116" s="551"/>
      <c r="D116" s="551"/>
      <c r="E116" s="87"/>
      <c r="F116" s="551"/>
      <c r="G116" s="551"/>
      <c r="H116" s="551"/>
      <c r="I116" s="551"/>
      <c r="J116" s="86" t="s">
        <v>611</v>
      </c>
    </row>
    <row r="117" spans="1:10" ht="18.75" thickBot="1" x14ac:dyDescent="0.3">
      <c r="A117" s="550"/>
      <c r="B117" s="550"/>
      <c r="C117" s="546"/>
      <c r="D117" s="546"/>
      <c r="E117" s="70"/>
      <c r="F117" s="546"/>
      <c r="G117" s="546"/>
      <c r="H117" s="546"/>
      <c r="I117" s="546"/>
      <c r="J117" s="85" t="s">
        <v>610</v>
      </c>
    </row>
    <row r="118" spans="1:10" x14ac:dyDescent="0.25">
      <c r="A118" s="549" t="s">
        <v>609</v>
      </c>
      <c r="B118" s="549" t="s">
        <v>608</v>
      </c>
      <c r="C118" s="545"/>
      <c r="D118" s="545"/>
      <c r="E118" s="84" t="s">
        <v>585</v>
      </c>
      <c r="F118" s="545"/>
      <c r="G118" s="545"/>
      <c r="H118" s="545"/>
      <c r="I118" s="545"/>
      <c r="J118" s="547" t="s">
        <v>607</v>
      </c>
    </row>
    <row r="119" spans="1:10" ht="15.75" thickBot="1" x14ac:dyDescent="0.3">
      <c r="A119" s="550"/>
      <c r="B119" s="550"/>
      <c r="C119" s="546"/>
      <c r="D119" s="546"/>
      <c r="E119" s="76">
        <v>43586</v>
      </c>
      <c r="F119" s="546"/>
      <c r="G119" s="546"/>
      <c r="H119" s="546"/>
      <c r="I119" s="546"/>
      <c r="J119" s="548"/>
    </row>
    <row r="120" spans="1:10" x14ac:dyDescent="0.25">
      <c r="A120" s="549" t="s">
        <v>606</v>
      </c>
      <c r="B120" s="549">
        <v>3</v>
      </c>
      <c r="C120" s="545"/>
      <c r="D120" s="545"/>
      <c r="E120" s="71" t="s">
        <v>585</v>
      </c>
      <c r="F120" s="545"/>
      <c r="G120" s="545"/>
      <c r="H120" s="545"/>
      <c r="I120" s="545"/>
      <c r="J120" s="547" t="s">
        <v>605</v>
      </c>
    </row>
    <row r="121" spans="1:10" ht="15.75" thickBot="1" x14ac:dyDescent="0.3">
      <c r="A121" s="553"/>
      <c r="B121" s="550"/>
      <c r="C121" s="546"/>
      <c r="D121" s="546"/>
      <c r="E121" s="70" t="s">
        <v>604</v>
      </c>
      <c r="F121" s="546"/>
      <c r="G121" s="546"/>
      <c r="H121" s="546"/>
      <c r="I121" s="546"/>
      <c r="J121" s="548"/>
    </row>
    <row r="122" spans="1:10" x14ac:dyDescent="0.25">
      <c r="A122" s="553"/>
      <c r="B122" s="549" t="s">
        <v>603</v>
      </c>
      <c r="C122" s="545"/>
      <c r="D122" s="545"/>
      <c r="E122" s="71" t="s">
        <v>602</v>
      </c>
      <c r="F122" s="545"/>
      <c r="G122" s="545"/>
      <c r="H122" s="545"/>
      <c r="I122" s="545"/>
      <c r="J122" s="547" t="s">
        <v>601</v>
      </c>
    </row>
    <row r="123" spans="1:10" ht="15.75" thickBot="1" x14ac:dyDescent="0.3">
      <c r="A123" s="553"/>
      <c r="B123" s="550"/>
      <c r="C123" s="546"/>
      <c r="D123" s="546"/>
      <c r="E123" s="81">
        <v>43586</v>
      </c>
      <c r="F123" s="546"/>
      <c r="G123" s="546"/>
      <c r="H123" s="546"/>
      <c r="I123" s="546"/>
      <c r="J123" s="548"/>
    </row>
    <row r="124" spans="1:10" x14ac:dyDescent="0.25">
      <c r="A124" s="553"/>
      <c r="B124" s="549" t="s">
        <v>600</v>
      </c>
      <c r="C124" s="545"/>
      <c r="D124" s="545"/>
      <c r="E124" s="71" t="s">
        <v>599</v>
      </c>
      <c r="F124" s="545"/>
      <c r="G124" s="545"/>
      <c r="H124" s="545"/>
      <c r="I124" s="545"/>
      <c r="J124" s="547" t="s">
        <v>598</v>
      </c>
    </row>
    <row r="125" spans="1:10" ht="15.75" thickBot="1" x14ac:dyDescent="0.3">
      <c r="A125" s="550"/>
      <c r="B125" s="550"/>
      <c r="C125" s="546"/>
      <c r="D125" s="546"/>
      <c r="E125" s="81">
        <v>43647</v>
      </c>
      <c r="F125" s="546"/>
      <c r="G125" s="546"/>
      <c r="H125" s="546"/>
      <c r="I125" s="546"/>
      <c r="J125" s="548"/>
    </row>
    <row r="126" spans="1:10" x14ac:dyDescent="0.25">
      <c r="A126" s="549" t="s">
        <v>597</v>
      </c>
      <c r="B126" s="549" t="s">
        <v>596</v>
      </c>
      <c r="C126" s="545"/>
      <c r="D126" s="545"/>
      <c r="E126" s="545"/>
      <c r="F126" s="545"/>
      <c r="G126" s="71" t="s">
        <v>585</v>
      </c>
      <c r="H126" s="545"/>
      <c r="I126" s="545"/>
      <c r="J126" s="74" t="s">
        <v>595</v>
      </c>
    </row>
    <row r="127" spans="1:10" ht="75.75" thickBot="1" x14ac:dyDescent="0.3">
      <c r="A127" s="553"/>
      <c r="B127" s="550"/>
      <c r="C127" s="546"/>
      <c r="D127" s="546"/>
      <c r="E127" s="546"/>
      <c r="F127" s="546"/>
      <c r="G127" s="70" t="s">
        <v>591</v>
      </c>
      <c r="H127" s="546"/>
      <c r="I127" s="546"/>
      <c r="J127" s="72" t="s">
        <v>594</v>
      </c>
    </row>
    <row r="128" spans="1:10" x14ac:dyDescent="0.25">
      <c r="A128" s="553"/>
      <c r="B128" s="549" t="s">
        <v>593</v>
      </c>
      <c r="C128" s="545"/>
      <c r="D128" s="545"/>
      <c r="E128" s="545"/>
      <c r="F128" s="545"/>
      <c r="G128" s="545"/>
      <c r="H128" s="83" t="s">
        <v>586</v>
      </c>
      <c r="I128" s="545"/>
      <c r="J128" s="549" t="s">
        <v>592</v>
      </c>
    </row>
    <row r="129" spans="1:10" ht="15.75" thickBot="1" x14ac:dyDescent="0.3">
      <c r="A129" s="553"/>
      <c r="B129" s="550"/>
      <c r="C129" s="546"/>
      <c r="D129" s="546"/>
      <c r="E129" s="546"/>
      <c r="F129" s="546"/>
      <c r="G129" s="546"/>
      <c r="H129" s="82" t="s">
        <v>591</v>
      </c>
      <c r="I129" s="546"/>
      <c r="J129" s="550"/>
    </row>
    <row r="130" spans="1:10" x14ac:dyDescent="0.25">
      <c r="A130" s="553"/>
      <c r="B130" s="549" t="s">
        <v>590</v>
      </c>
      <c r="C130" s="545"/>
      <c r="D130" s="71" t="s">
        <v>589</v>
      </c>
      <c r="E130" s="545"/>
      <c r="F130" s="545"/>
      <c r="G130" s="545"/>
      <c r="H130" s="545"/>
      <c r="I130" s="545"/>
      <c r="J130" s="547" t="s">
        <v>588</v>
      </c>
    </row>
    <row r="131" spans="1:10" ht="15.75" thickBot="1" x14ac:dyDescent="0.3">
      <c r="A131" s="553"/>
      <c r="B131" s="550"/>
      <c r="C131" s="546"/>
      <c r="D131" s="81">
        <v>43586</v>
      </c>
      <c r="E131" s="546"/>
      <c r="F131" s="546"/>
      <c r="G131" s="546"/>
      <c r="H131" s="546"/>
      <c r="I131" s="546"/>
      <c r="J131" s="548"/>
    </row>
    <row r="132" spans="1:10" x14ac:dyDescent="0.25">
      <c r="A132" s="553"/>
      <c r="B132" s="549" t="s">
        <v>587</v>
      </c>
      <c r="C132" s="545"/>
      <c r="D132" s="545"/>
      <c r="E132" s="545"/>
      <c r="F132" s="545"/>
      <c r="G132" s="80" t="s">
        <v>586</v>
      </c>
      <c r="H132" s="71" t="s">
        <v>585</v>
      </c>
      <c r="I132" s="79" t="s">
        <v>72</v>
      </c>
      <c r="J132" s="547" t="s">
        <v>584</v>
      </c>
    </row>
    <row r="133" spans="1:10" x14ac:dyDescent="0.25">
      <c r="A133" s="553"/>
      <c r="B133" s="553"/>
      <c r="C133" s="551"/>
      <c r="D133" s="551"/>
      <c r="E133" s="551"/>
      <c r="F133" s="551"/>
      <c r="G133" s="78">
        <v>43617</v>
      </c>
      <c r="H133" s="78">
        <v>43617</v>
      </c>
      <c r="I133" s="77" t="s">
        <v>583</v>
      </c>
      <c r="J133" s="552"/>
    </row>
    <row r="134" spans="1:10" ht="15.75" thickBot="1" x14ac:dyDescent="0.3">
      <c r="A134" s="553"/>
      <c r="B134" s="550"/>
      <c r="C134" s="546"/>
      <c r="D134" s="546"/>
      <c r="E134" s="546"/>
      <c r="F134" s="546"/>
      <c r="G134" s="70"/>
      <c r="H134" s="70"/>
      <c r="I134" s="76">
        <v>43617</v>
      </c>
      <c r="J134" s="548"/>
    </row>
    <row r="135" spans="1:10" x14ac:dyDescent="0.25">
      <c r="A135" s="553"/>
      <c r="B135" s="549" t="s">
        <v>582</v>
      </c>
      <c r="C135" s="545"/>
      <c r="D135" s="545"/>
      <c r="E135" s="545"/>
      <c r="F135" s="545"/>
      <c r="G135" s="545"/>
      <c r="H135" s="71" t="s">
        <v>580</v>
      </c>
      <c r="I135" s="545"/>
      <c r="J135" s="547" t="s">
        <v>581</v>
      </c>
    </row>
    <row r="136" spans="1:10" ht="15.75" thickBot="1" x14ac:dyDescent="0.3">
      <c r="A136" s="553"/>
      <c r="B136" s="553"/>
      <c r="C136" s="546"/>
      <c r="D136" s="546"/>
      <c r="E136" s="546"/>
      <c r="F136" s="546"/>
      <c r="G136" s="546"/>
      <c r="H136" s="70" t="s">
        <v>573</v>
      </c>
      <c r="I136" s="546"/>
      <c r="J136" s="548"/>
    </row>
    <row r="137" spans="1:10" x14ac:dyDescent="0.25">
      <c r="A137" s="553"/>
      <c r="B137" s="553"/>
      <c r="C137" s="545"/>
      <c r="D137" s="545"/>
      <c r="E137" s="545"/>
      <c r="F137" s="545"/>
      <c r="G137" s="545"/>
      <c r="H137" s="75" t="s">
        <v>580</v>
      </c>
      <c r="I137" s="545"/>
      <c r="J137" s="74" t="s">
        <v>579</v>
      </c>
    </row>
    <row r="138" spans="1:10" ht="60.75" thickBot="1" x14ac:dyDescent="0.3">
      <c r="A138" s="550"/>
      <c r="B138" s="550"/>
      <c r="C138" s="546"/>
      <c r="D138" s="546"/>
      <c r="E138" s="546"/>
      <c r="F138" s="546"/>
      <c r="G138" s="546"/>
      <c r="H138" s="73">
        <v>43374</v>
      </c>
      <c r="I138" s="546"/>
      <c r="J138" s="72" t="s">
        <v>578</v>
      </c>
    </row>
    <row r="139" spans="1:10" x14ac:dyDescent="0.25">
      <c r="A139" s="549" t="s">
        <v>577</v>
      </c>
      <c r="B139" s="549" t="s">
        <v>576</v>
      </c>
      <c r="C139" s="545"/>
      <c r="D139" s="545"/>
      <c r="E139" s="545"/>
      <c r="F139" s="545"/>
      <c r="G139" s="545"/>
      <c r="H139" s="71" t="s">
        <v>575</v>
      </c>
      <c r="I139" s="545"/>
      <c r="J139" s="547" t="s">
        <v>574</v>
      </c>
    </row>
    <row r="140" spans="1:10" ht="15.75" thickBot="1" x14ac:dyDescent="0.3">
      <c r="A140" s="550"/>
      <c r="B140" s="550"/>
      <c r="C140" s="546"/>
      <c r="D140" s="546"/>
      <c r="E140" s="546"/>
      <c r="F140" s="546"/>
      <c r="G140" s="546"/>
      <c r="H140" s="70" t="s">
        <v>573</v>
      </c>
      <c r="I140" s="546"/>
      <c r="J140" s="548"/>
    </row>
  </sheetData>
  <mergeCells count="521">
    <mergeCell ref="A6:A8"/>
    <mergeCell ref="B6:B8"/>
    <mergeCell ref="C6:I6"/>
    <mergeCell ref="J6:J8"/>
    <mergeCell ref="I7:I8"/>
    <mergeCell ref="A9:A12"/>
    <mergeCell ref="B9:B10"/>
    <mergeCell ref="C9:C10"/>
    <mergeCell ref="D9:D10"/>
    <mergeCell ref="F9:F10"/>
    <mergeCell ref="G9:G10"/>
    <mergeCell ref="H9:H10"/>
    <mergeCell ref="I9:I10"/>
    <mergeCell ref="J9:J10"/>
    <mergeCell ref="B11:B12"/>
    <mergeCell ref="C11:C12"/>
    <mergeCell ref="D11:D12"/>
    <mergeCell ref="F11:F12"/>
    <mergeCell ref="G11:G12"/>
    <mergeCell ref="H11:H12"/>
    <mergeCell ref="I11:I12"/>
    <mergeCell ref="J11:J12"/>
    <mergeCell ref="A13:A16"/>
    <mergeCell ref="B13:B14"/>
    <mergeCell ref="C13:C14"/>
    <mergeCell ref="D13:D14"/>
    <mergeCell ref="F13:F14"/>
    <mergeCell ref="G13:G14"/>
    <mergeCell ref="H13:H14"/>
    <mergeCell ref="I13:I14"/>
    <mergeCell ref="J13:J14"/>
    <mergeCell ref="B15:B16"/>
    <mergeCell ref="C15:C16"/>
    <mergeCell ref="D15:D16"/>
    <mergeCell ref="F15:F16"/>
    <mergeCell ref="G15:G16"/>
    <mergeCell ref="H15:H16"/>
    <mergeCell ref="I15:I16"/>
    <mergeCell ref="J15:J16"/>
    <mergeCell ref="A17:A20"/>
    <mergeCell ref="B17:B18"/>
    <mergeCell ref="C17:C18"/>
    <mergeCell ref="D17:D18"/>
    <mergeCell ref="F17:F18"/>
    <mergeCell ref="G17:G18"/>
    <mergeCell ref="H17:H18"/>
    <mergeCell ref="I17:I18"/>
    <mergeCell ref="J17:J18"/>
    <mergeCell ref="B19:B20"/>
    <mergeCell ref="C19:C20"/>
    <mergeCell ref="D19:D20"/>
    <mergeCell ref="F19:F20"/>
    <mergeCell ref="G19:G20"/>
    <mergeCell ref="H19:H20"/>
    <mergeCell ref="I19:I20"/>
    <mergeCell ref="J19:J20"/>
    <mergeCell ref="A21:A22"/>
    <mergeCell ref="B21:B22"/>
    <mergeCell ref="C21:C22"/>
    <mergeCell ref="D21:D22"/>
    <mergeCell ref="F21:F22"/>
    <mergeCell ref="G21:G22"/>
    <mergeCell ref="H21:H22"/>
    <mergeCell ref="I21:I22"/>
    <mergeCell ref="J21:J22"/>
    <mergeCell ref="I26:I27"/>
    <mergeCell ref="J26:J27"/>
    <mergeCell ref="A28:A29"/>
    <mergeCell ref="B28:B29"/>
    <mergeCell ref="C28:C29"/>
    <mergeCell ref="D28:D29"/>
    <mergeCell ref="F28:F29"/>
    <mergeCell ref="G28:G29"/>
    <mergeCell ref="H28:H29"/>
    <mergeCell ref="I28:I29"/>
    <mergeCell ref="J28:J29"/>
    <mergeCell ref="A23:A27"/>
    <mergeCell ref="B23:B25"/>
    <mergeCell ref="C23:C25"/>
    <mergeCell ref="E23:E25"/>
    <mergeCell ref="F23:F25"/>
    <mergeCell ref="G23:G25"/>
    <mergeCell ref="H23:H25"/>
    <mergeCell ref="B26:B27"/>
    <mergeCell ref="C26:C27"/>
    <mergeCell ref="D26:D27"/>
    <mergeCell ref="F26:F27"/>
    <mergeCell ref="G26:G27"/>
    <mergeCell ref="H26:H27"/>
    <mergeCell ref="A30:A31"/>
    <mergeCell ref="B30:B31"/>
    <mergeCell ref="C30:C31"/>
    <mergeCell ref="D30:D31"/>
    <mergeCell ref="F30:F31"/>
    <mergeCell ref="G30:G31"/>
    <mergeCell ref="H30:H31"/>
    <mergeCell ref="I30:I31"/>
    <mergeCell ref="J30:J31"/>
    <mergeCell ref="A32:A35"/>
    <mergeCell ref="B32:B33"/>
    <mergeCell ref="C32:C33"/>
    <mergeCell ref="D32:D33"/>
    <mergeCell ref="F32:F33"/>
    <mergeCell ref="G32:G33"/>
    <mergeCell ref="H32:H33"/>
    <mergeCell ref="I32:I33"/>
    <mergeCell ref="J32:J33"/>
    <mergeCell ref="B34:B35"/>
    <mergeCell ref="C34:C35"/>
    <mergeCell ref="D34:D35"/>
    <mergeCell ref="F34:F35"/>
    <mergeCell ref="G34:G35"/>
    <mergeCell ref="H34:H35"/>
    <mergeCell ref="I34:I35"/>
    <mergeCell ref="J34:J35"/>
    <mergeCell ref="A36:A39"/>
    <mergeCell ref="B36:B37"/>
    <mergeCell ref="C36:C37"/>
    <mergeCell ref="D36:D37"/>
    <mergeCell ref="F36:F37"/>
    <mergeCell ref="G36:G37"/>
    <mergeCell ref="H36:H37"/>
    <mergeCell ref="I36:I37"/>
    <mergeCell ref="J36:J37"/>
    <mergeCell ref="B38:B39"/>
    <mergeCell ref="C38:C39"/>
    <mergeCell ref="D38:D39"/>
    <mergeCell ref="F38:F39"/>
    <mergeCell ref="G38:G39"/>
    <mergeCell ref="H38:H39"/>
    <mergeCell ref="I38:I39"/>
    <mergeCell ref="J38:J39"/>
    <mergeCell ref="A40:A41"/>
    <mergeCell ref="B40:B41"/>
    <mergeCell ref="C40:C41"/>
    <mergeCell ref="D40:D41"/>
    <mergeCell ref="F40:F41"/>
    <mergeCell ref="G40:G41"/>
    <mergeCell ref="H40:H41"/>
    <mergeCell ref="I40:I41"/>
    <mergeCell ref="J40:J41"/>
    <mergeCell ref="A42:A45"/>
    <mergeCell ref="B42:B43"/>
    <mergeCell ref="C42:C43"/>
    <mergeCell ref="D42:D43"/>
    <mergeCell ref="E42:E43"/>
    <mergeCell ref="G42:G43"/>
    <mergeCell ref="H42:H43"/>
    <mergeCell ref="I42:I43"/>
    <mergeCell ref="J42:J43"/>
    <mergeCell ref="B44:B45"/>
    <mergeCell ref="C44:C45"/>
    <mergeCell ref="D44:D45"/>
    <mergeCell ref="E44:E45"/>
    <mergeCell ref="G44:G45"/>
    <mergeCell ref="H44:H45"/>
    <mergeCell ref="I44:I45"/>
    <mergeCell ref="J44:J45"/>
    <mergeCell ref="A46:A47"/>
    <mergeCell ref="B46:B47"/>
    <mergeCell ref="C46:C47"/>
    <mergeCell ref="D46:D47"/>
    <mergeCell ref="F46:F47"/>
    <mergeCell ref="G46:G47"/>
    <mergeCell ref="H46:H47"/>
    <mergeCell ref="I46:I47"/>
    <mergeCell ref="J46:J47"/>
    <mergeCell ref="J58:J59"/>
    <mergeCell ref="J56:J57"/>
    <mergeCell ref="A48:A51"/>
    <mergeCell ref="B48:B49"/>
    <mergeCell ref="C48:C49"/>
    <mergeCell ref="D48:D49"/>
    <mergeCell ref="F48:F49"/>
    <mergeCell ref="G48:G49"/>
    <mergeCell ref="H48:H49"/>
    <mergeCell ref="I48:I49"/>
    <mergeCell ref="J48:J49"/>
    <mergeCell ref="B50:B51"/>
    <mergeCell ref="C50:C51"/>
    <mergeCell ref="D50:D51"/>
    <mergeCell ref="F50:F51"/>
    <mergeCell ref="G50:G51"/>
    <mergeCell ref="H50:H51"/>
    <mergeCell ref="I50:I51"/>
    <mergeCell ref="J50:J51"/>
    <mergeCell ref="A52:A57"/>
    <mergeCell ref="B52:B53"/>
    <mergeCell ref="C52:C53"/>
    <mergeCell ref="D52:D53"/>
    <mergeCell ref="F52:F53"/>
    <mergeCell ref="H52:H53"/>
    <mergeCell ref="I52:I53"/>
    <mergeCell ref="J52:J53"/>
    <mergeCell ref="B54:B55"/>
    <mergeCell ref="C54:C55"/>
    <mergeCell ref="D54:D55"/>
    <mergeCell ref="F54:F55"/>
    <mergeCell ref="G54:G55"/>
    <mergeCell ref="H54:H55"/>
    <mergeCell ref="I54:I55"/>
    <mergeCell ref="J54:J55"/>
    <mergeCell ref="G52:G53"/>
    <mergeCell ref="B56:B57"/>
    <mergeCell ref="C56:C57"/>
    <mergeCell ref="D56:D57"/>
    <mergeCell ref="F56:F57"/>
    <mergeCell ref="G56:G57"/>
    <mergeCell ref="H56:H57"/>
    <mergeCell ref="I56:I57"/>
    <mergeCell ref="A60:A61"/>
    <mergeCell ref="B60:B61"/>
    <mergeCell ref="C60:C61"/>
    <mergeCell ref="D60:D61"/>
    <mergeCell ref="F60:F61"/>
    <mergeCell ref="G60:G61"/>
    <mergeCell ref="H60:H61"/>
    <mergeCell ref="I60:I61"/>
    <mergeCell ref="A58:A59"/>
    <mergeCell ref="B58:B59"/>
    <mergeCell ref="C58:C59"/>
    <mergeCell ref="D58:D59"/>
    <mergeCell ref="F58:F59"/>
    <mergeCell ref="G58:G59"/>
    <mergeCell ref="H58:H59"/>
    <mergeCell ref="I58:I59"/>
    <mergeCell ref="J60:J61"/>
    <mergeCell ref="A62:A63"/>
    <mergeCell ref="B62:B63"/>
    <mergeCell ref="C62:C63"/>
    <mergeCell ref="D62:D63"/>
    <mergeCell ref="F62:F63"/>
    <mergeCell ref="G62:G63"/>
    <mergeCell ref="H62:H63"/>
    <mergeCell ref="I62:I63"/>
    <mergeCell ref="J62:J63"/>
    <mergeCell ref="A64:A65"/>
    <mergeCell ref="B64:B65"/>
    <mergeCell ref="C64:C65"/>
    <mergeCell ref="D64:D65"/>
    <mergeCell ref="F64:F65"/>
    <mergeCell ref="G64:G65"/>
    <mergeCell ref="H64:H65"/>
    <mergeCell ref="I64:I65"/>
    <mergeCell ref="J64:J65"/>
    <mergeCell ref="A66:A67"/>
    <mergeCell ref="B66:B67"/>
    <mergeCell ref="C66:C67"/>
    <mergeCell ref="D66:D67"/>
    <mergeCell ref="F66:F67"/>
    <mergeCell ref="G66:G67"/>
    <mergeCell ref="H66:H67"/>
    <mergeCell ref="I66:I67"/>
    <mergeCell ref="J66:J67"/>
    <mergeCell ref="A68:A71"/>
    <mergeCell ref="B68:B69"/>
    <mergeCell ref="C68:C69"/>
    <mergeCell ref="D68:D69"/>
    <mergeCell ref="F68:F69"/>
    <mergeCell ref="G68:G69"/>
    <mergeCell ref="H68:H69"/>
    <mergeCell ref="I68:I69"/>
    <mergeCell ref="J68:J69"/>
    <mergeCell ref="B70:B71"/>
    <mergeCell ref="C70:C71"/>
    <mergeCell ref="D70:D71"/>
    <mergeCell ref="F70:F71"/>
    <mergeCell ref="G70:G71"/>
    <mergeCell ref="H70:H71"/>
    <mergeCell ref="I70:I71"/>
    <mergeCell ref="J70:J71"/>
    <mergeCell ref="A72:A75"/>
    <mergeCell ref="B72:B73"/>
    <mergeCell ref="C72:C73"/>
    <mergeCell ref="D72:D73"/>
    <mergeCell ref="F72:F73"/>
    <mergeCell ref="G72:G73"/>
    <mergeCell ref="H72:H73"/>
    <mergeCell ref="I72:I73"/>
    <mergeCell ref="J72:J73"/>
    <mergeCell ref="B74:B75"/>
    <mergeCell ref="C74:C75"/>
    <mergeCell ref="D74:D75"/>
    <mergeCell ref="F74:F75"/>
    <mergeCell ref="G74:G75"/>
    <mergeCell ref="H74:H75"/>
    <mergeCell ref="I74:I75"/>
    <mergeCell ref="J74:J75"/>
    <mergeCell ref="A76:A79"/>
    <mergeCell ref="B76:B77"/>
    <mergeCell ref="C76:C77"/>
    <mergeCell ref="D76:D77"/>
    <mergeCell ref="F76:F77"/>
    <mergeCell ref="G76:G77"/>
    <mergeCell ref="H76:H77"/>
    <mergeCell ref="I76:I77"/>
    <mergeCell ref="B78:B79"/>
    <mergeCell ref="C78:C79"/>
    <mergeCell ref="D78:D79"/>
    <mergeCell ref="F78:F79"/>
    <mergeCell ref="G78:G79"/>
    <mergeCell ref="H78:H79"/>
    <mergeCell ref="I78:I79"/>
    <mergeCell ref="J87:J88"/>
    <mergeCell ref="B84:B86"/>
    <mergeCell ref="C84:C86"/>
    <mergeCell ref="D84:D86"/>
    <mergeCell ref="E84:E86"/>
    <mergeCell ref="G84:G86"/>
    <mergeCell ref="H84:H86"/>
    <mergeCell ref="J78:J79"/>
    <mergeCell ref="A80:A83"/>
    <mergeCell ref="B80:B81"/>
    <mergeCell ref="C80:C81"/>
    <mergeCell ref="D80:D81"/>
    <mergeCell ref="F80:F81"/>
    <mergeCell ref="G80:G81"/>
    <mergeCell ref="H80:H81"/>
    <mergeCell ref="I80:I81"/>
    <mergeCell ref="J80:J81"/>
    <mergeCell ref="B82:B83"/>
    <mergeCell ref="C82:C83"/>
    <mergeCell ref="D82:D83"/>
    <mergeCell ref="F82:F83"/>
    <mergeCell ref="G82:G83"/>
    <mergeCell ref="H82:H83"/>
    <mergeCell ref="I82:I83"/>
    <mergeCell ref="I89:I90"/>
    <mergeCell ref="J89:J90"/>
    <mergeCell ref="A91:A92"/>
    <mergeCell ref="B91:B92"/>
    <mergeCell ref="C91:C92"/>
    <mergeCell ref="D91:D92"/>
    <mergeCell ref="G91:G92"/>
    <mergeCell ref="H91:H92"/>
    <mergeCell ref="I91:I92"/>
    <mergeCell ref="J91:J92"/>
    <mergeCell ref="A84:A90"/>
    <mergeCell ref="B89:B90"/>
    <mergeCell ref="C89:C90"/>
    <mergeCell ref="D89:D90"/>
    <mergeCell ref="G89:G90"/>
    <mergeCell ref="H89:H90"/>
    <mergeCell ref="J84:J86"/>
    <mergeCell ref="B87:B88"/>
    <mergeCell ref="C87:C88"/>
    <mergeCell ref="D87:D88"/>
    <mergeCell ref="F87:F88"/>
    <mergeCell ref="G87:G88"/>
    <mergeCell ref="H87:H88"/>
    <mergeCell ref="I87:I88"/>
    <mergeCell ref="A93:A96"/>
    <mergeCell ref="B93:B94"/>
    <mergeCell ref="D93:D94"/>
    <mergeCell ref="F93:F94"/>
    <mergeCell ref="G93:G94"/>
    <mergeCell ref="H93:H94"/>
    <mergeCell ref="I93:I94"/>
    <mergeCell ref="J93:J94"/>
    <mergeCell ref="B95:B96"/>
    <mergeCell ref="C95:C96"/>
    <mergeCell ref="F95:F96"/>
    <mergeCell ref="G95:G96"/>
    <mergeCell ref="H95:H96"/>
    <mergeCell ref="I95:I96"/>
    <mergeCell ref="J95:J96"/>
    <mergeCell ref="A97:A98"/>
    <mergeCell ref="B97:B98"/>
    <mergeCell ref="C97:C98"/>
    <mergeCell ref="D97:D98"/>
    <mergeCell ref="F97:F98"/>
    <mergeCell ref="G97:G98"/>
    <mergeCell ref="H97:H98"/>
    <mergeCell ref="I97:I98"/>
    <mergeCell ref="J97:J98"/>
    <mergeCell ref="A99:A104"/>
    <mergeCell ref="B99:B100"/>
    <mergeCell ref="C99:C100"/>
    <mergeCell ref="D99:D100"/>
    <mergeCell ref="G99:G100"/>
    <mergeCell ref="H99:H100"/>
    <mergeCell ref="I99:I100"/>
    <mergeCell ref="B101:B102"/>
    <mergeCell ref="C101:C102"/>
    <mergeCell ref="D101:D102"/>
    <mergeCell ref="G101:G102"/>
    <mergeCell ref="H101:H102"/>
    <mergeCell ref="I101:I102"/>
    <mergeCell ref="B103:B104"/>
    <mergeCell ref="C103:C104"/>
    <mergeCell ref="D103:D104"/>
    <mergeCell ref="G103:G104"/>
    <mergeCell ref="H103:H104"/>
    <mergeCell ref="I103:I104"/>
    <mergeCell ref="B109:B110"/>
    <mergeCell ref="C109:C110"/>
    <mergeCell ref="D109:D110"/>
    <mergeCell ref="F109:F110"/>
    <mergeCell ref="G109:G110"/>
    <mergeCell ref="H109:H110"/>
    <mergeCell ref="H111:H113"/>
    <mergeCell ref="J109:J110"/>
    <mergeCell ref="H105:H106"/>
    <mergeCell ref="I105:I106"/>
    <mergeCell ref="J105:J106"/>
    <mergeCell ref="B107:B108"/>
    <mergeCell ref="C107:C108"/>
    <mergeCell ref="D107:D108"/>
    <mergeCell ref="F107:F108"/>
    <mergeCell ref="G107:G108"/>
    <mergeCell ref="H107:H108"/>
    <mergeCell ref="I107:I108"/>
    <mergeCell ref="B105:B106"/>
    <mergeCell ref="C105:C106"/>
    <mergeCell ref="D105:D106"/>
    <mergeCell ref="F105:F106"/>
    <mergeCell ref="G105:G106"/>
    <mergeCell ref="J107:J108"/>
    <mergeCell ref="A105:A108"/>
    <mergeCell ref="I109:I110"/>
    <mergeCell ref="I114:I117"/>
    <mergeCell ref="A118:A119"/>
    <mergeCell ref="B118:B119"/>
    <mergeCell ref="C118:C119"/>
    <mergeCell ref="D118:D119"/>
    <mergeCell ref="F118:F119"/>
    <mergeCell ref="G118:G119"/>
    <mergeCell ref="H118:H119"/>
    <mergeCell ref="I118:I119"/>
    <mergeCell ref="A111:A117"/>
    <mergeCell ref="B114:B117"/>
    <mergeCell ref="C114:C117"/>
    <mergeCell ref="D114:D117"/>
    <mergeCell ref="F114:F117"/>
    <mergeCell ref="G114:G117"/>
    <mergeCell ref="H114:H117"/>
    <mergeCell ref="B111:B113"/>
    <mergeCell ref="C111:C113"/>
    <mergeCell ref="D111:D113"/>
    <mergeCell ref="F111:F113"/>
    <mergeCell ref="G111:G113"/>
    <mergeCell ref="A109:A110"/>
    <mergeCell ref="J118:J119"/>
    <mergeCell ref="A120:A125"/>
    <mergeCell ref="B120:B121"/>
    <mergeCell ref="C120:C121"/>
    <mergeCell ref="D120:D121"/>
    <mergeCell ref="F120:F121"/>
    <mergeCell ref="G120:G121"/>
    <mergeCell ref="H120:H121"/>
    <mergeCell ref="I120:I121"/>
    <mergeCell ref="J120:J121"/>
    <mergeCell ref="B122:B123"/>
    <mergeCell ref="C122:C123"/>
    <mergeCell ref="D122:D123"/>
    <mergeCell ref="F122:F123"/>
    <mergeCell ref="G122:G123"/>
    <mergeCell ref="H122:H123"/>
    <mergeCell ref="I122:I123"/>
    <mergeCell ref="J122:J123"/>
    <mergeCell ref="B124:B125"/>
    <mergeCell ref="C124:C125"/>
    <mergeCell ref="D124:D125"/>
    <mergeCell ref="F124:F125"/>
    <mergeCell ref="G124:G125"/>
    <mergeCell ref="H124:H125"/>
    <mergeCell ref="I124:I125"/>
    <mergeCell ref="J124:J125"/>
    <mergeCell ref="A126:A138"/>
    <mergeCell ref="B126:B127"/>
    <mergeCell ref="C126:C127"/>
    <mergeCell ref="D126:D127"/>
    <mergeCell ref="E126:E127"/>
    <mergeCell ref="F126:F127"/>
    <mergeCell ref="B132:B134"/>
    <mergeCell ref="C132:C134"/>
    <mergeCell ref="D132:D134"/>
    <mergeCell ref="E132:E134"/>
    <mergeCell ref="H126:H127"/>
    <mergeCell ref="I126:I127"/>
    <mergeCell ref="B128:B129"/>
    <mergeCell ref="C128:C129"/>
    <mergeCell ref="D128:D129"/>
    <mergeCell ref="E128:E129"/>
    <mergeCell ref="F128:F129"/>
    <mergeCell ref="G128:G129"/>
    <mergeCell ref="I128:I129"/>
    <mergeCell ref="J128:J129"/>
    <mergeCell ref="B130:B131"/>
    <mergeCell ref="C130:C131"/>
    <mergeCell ref="E130:E131"/>
    <mergeCell ref="F130:F131"/>
    <mergeCell ref="G130:G131"/>
    <mergeCell ref="H130:H131"/>
    <mergeCell ref="I130:I131"/>
    <mergeCell ref="J130:J131"/>
    <mergeCell ref="F132:F134"/>
    <mergeCell ref="J132:J134"/>
    <mergeCell ref="B135:B138"/>
    <mergeCell ref="C135:C136"/>
    <mergeCell ref="D135:D136"/>
    <mergeCell ref="E135:E136"/>
    <mergeCell ref="F135:F136"/>
    <mergeCell ref="G135:G136"/>
    <mergeCell ref="I135:I136"/>
    <mergeCell ref="J135:J136"/>
    <mergeCell ref="C137:C138"/>
    <mergeCell ref="D137:D138"/>
    <mergeCell ref="E137:E138"/>
    <mergeCell ref="F137:F138"/>
    <mergeCell ref="G137:G138"/>
    <mergeCell ref="I137:I138"/>
    <mergeCell ref="G139:G140"/>
    <mergeCell ref="I139:I140"/>
    <mergeCell ref="J139:J140"/>
    <mergeCell ref="A139:A140"/>
    <mergeCell ref="B139:B140"/>
    <mergeCell ref="C139:C140"/>
    <mergeCell ref="D139:D140"/>
    <mergeCell ref="E139:E140"/>
    <mergeCell ref="F139:F140"/>
  </mergeCells>
  <hyperlinks>
    <hyperlink ref="I7" r:id="rId1" location="Frequency_bands_and_channel_bandwidths" tooltip="5G NR frequency bands" display="https://en.wikipedia.org/wiki/5G_NR_frequency_bands - Frequency_bands_and_channel_bandwidths" xr:uid="{3AF7CAF2-F875-4FB3-821D-089A45C8DF38}"/>
    <hyperlink ref="A9" r:id="rId2" tooltip="Australia" display="https://en.wikipedia.org/wiki/Australia" xr:uid="{82A784AA-8737-4FD4-9802-7D5A55165268}"/>
    <hyperlink ref="B9" r:id="rId3" tooltip="Optus" display="https://en.wikipedia.org/wiki/Optus" xr:uid="{AB86AC5A-6CC8-43D2-8B12-25E948FBC549}"/>
    <hyperlink ref="B11" r:id="rId4" tooltip="Telstra" display="https://en.wikipedia.org/wiki/Telstra" xr:uid="{91146B43-961A-456B-81A8-7A3D7D3455ED}"/>
    <hyperlink ref="A13" r:id="rId5" tooltip="Austria" display="https://en.wikipedia.org/wiki/Austria" xr:uid="{58292EC7-CC37-4A37-85DA-DC69E7FD4184}"/>
    <hyperlink ref="B13" r:id="rId6" location="Austria" tooltip="3 (telecommunications)" display="https://en.wikipedia.org/wiki/3_(telecommunications) - Austria" xr:uid="{2CF40497-D73C-4189-8F12-99C0A4C04D46}"/>
    <hyperlink ref="B15" r:id="rId7" tooltip="Magenta Telekom" display="https://en.wikipedia.org/wiki/Magenta_Telekom" xr:uid="{32BCC0AD-863D-435A-9CDC-54F7085CBB10}"/>
    <hyperlink ref="A17" r:id="rId8" tooltip="Bahrain" display="https://en.wikipedia.org/wiki/Bahrain" xr:uid="{773E1BE2-B6AE-4F95-9E9B-8944BC10D684}"/>
    <hyperlink ref="B17" r:id="rId9" tooltip="Batelco" display="https://en.wikipedia.org/wiki/Batelco" xr:uid="{4D73FBCD-C150-4941-852D-B23F427D41FF}"/>
    <hyperlink ref="B19" r:id="rId10" tooltip="VIVA Bahrain" display="https://en.wikipedia.org/wiki/VIVA_Bahrain" xr:uid="{BBDE1F34-1919-43F0-A5B8-79CDDB6897FD}"/>
    <hyperlink ref="A21" r:id="rId11" tooltip="Brazil" display="https://en.wikipedia.org/wiki/Brazil" xr:uid="{F86181D7-F1DA-436F-9D61-F595DEDEE357}"/>
    <hyperlink ref="B21" r:id="rId12" tooltip="TIM Brasil" display="https://en.wikipedia.org/wiki/TIM_Brasil" xr:uid="{01E5A56F-B5E3-4E36-9261-DC308BBC7EC1}"/>
    <hyperlink ref="A23" r:id="rId13" tooltip="China" display="https://en.wikipedia.org/wiki/China" xr:uid="{FEF47A1E-B310-46B4-9458-BD26CE96962B}"/>
    <hyperlink ref="B23" r:id="rId14" tooltip="China Mobile" display="https://en.wikipedia.org/wiki/China_Mobile" xr:uid="{1079A83C-D61B-4F4C-AB5E-F4E1EF30E125}"/>
    <hyperlink ref="J24" r:id="rId15" location="LTE-TDD_and_LTE-FDD" tooltip="LTE (telecommunication)" display="https://en.wikipedia.org/wiki/LTE_(telecommunication) - LTE-TDD_and_LTE-FDD" xr:uid="{91C5FDBE-707F-48CD-BA11-74F64B7BCAD9}"/>
    <hyperlink ref="B26" r:id="rId16" tooltip="China Unicom" display="https://en.wikipedia.org/wiki/China_Unicom" xr:uid="{A56994A3-B07C-4689-ABF3-96C0CB126250}"/>
    <hyperlink ref="A28" r:id="rId17" tooltip="Czech Republic" display="https://en.wikipedia.org/wiki/Czech_Republic" xr:uid="{59D05C64-014D-4E78-953D-683958AECEF6}"/>
    <hyperlink ref="B28" r:id="rId18" tooltip="O2 Czech Republic" display="https://en.wikipedia.org/wiki/O2_Czech_Republic" xr:uid="{6793DCD7-73C9-4231-8FED-6E3AC744B541}"/>
    <hyperlink ref="A30" r:id="rId19" tooltip="Estonia" display="https://en.wikipedia.org/wiki/Estonia" xr:uid="{08EFB014-4F6B-40D4-A14E-3A776CF6D3AB}"/>
    <hyperlink ref="B30" r:id="rId20" tooltip="Elisa (company)" display="https://en.wikipedia.org/wiki/Elisa_(company)" xr:uid="{652381EE-A04E-469D-A62B-3D7E8A93F5F4}"/>
    <hyperlink ref="A32" r:id="rId21" tooltip="Finland" display="https://en.wikipedia.org/wiki/Finland" xr:uid="{9A4C0BB3-2BC3-43CF-B0DF-3F5C280AD6EE}"/>
    <hyperlink ref="B32" r:id="rId22" tooltip="Elisa (company)" display="https://en.wikipedia.org/wiki/Elisa_(company)" xr:uid="{BC0249BD-8EC5-4795-818D-C51D73A4D9A4}"/>
    <hyperlink ref="B34" r:id="rId23" tooltip="Telia Company" display="https://en.wikipedia.org/wiki/Telia_Company" xr:uid="{29B05B9E-EB73-4BC4-A108-B06E2646D63D}"/>
    <hyperlink ref="A36" r:id="rId24" tooltip="Germany" display="https://en.wikipedia.org/wiki/Germany" xr:uid="{1387016D-BAE3-4011-9C14-DA06C537C2D7}"/>
    <hyperlink ref="B36" r:id="rId25" tooltip="Deutsche Telekom" display="https://en.wikipedia.org/wiki/Deutsche_Telekom" xr:uid="{77BCE359-D711-4BA9-8D76-DCDA814AF8FD}"/>
    <hyperlink ref="B38" r:id="rId26" tooltip="Vodafone Germany" display="https://en.wikipedia.org/wiki/Vodafone_Germany" xr:uid="{E03ABCC6-F13D-454A-A039-818D33D56578}"/>
    <hyperlink ref="A40" r:id="rId27" tooltip="Hungary" display="https://en.wikipedia.org/wiki/Hungary" xr:uid="{C32B3ABF-C150-40D7-B38E-A1D606997E38}"/>
    <hyperlink ref="B40" r:id="rId28" tooltip="Vodafone Germany" display="https://en.wikipedia.org/wiki/Vodafone_Germany" xr:uid="{DC90D567-8479-4782-B183-387E84159478}"/>
    <hyperlink ref="A42" r:id="rId29" tooltip="Indonesia" display="https://en.wikipedia.org/wiki/Indonesia" xr:uid="{543CB6FD-9A92-4D73-A24B-943FC2D157A2}"/>
    <hyperlink ref="B42" r:id="rId30" tooltip="Telkomsel" display="https://en.wikipedia.org/wiki/Telkomsel" xr:uid="{9D55AC92-D50D-4A01-8E80-6DB73A4697CA}"/>
    <hyperlink ref="J42" r:id="rId31" location="cite_note-5G_Trial_ID-34" display="https://en.wikipedia.org/wiki/List_of_5G_NR_networks - cite_note-5G_Trial_ID-34" xr:uid="{D9CC5F54-4B85-4E59-BA54-C851E413351C}"/>
    <hyperlink ref="B44" r:id="rId32" tooltip="XL Axiata" display="https://en.wikipedia.org/wiki/XL_Axiata" xr:uid="{C987B583-89EB-4830-A626-90D49B369700}"/>
    <hyperlink ref="J44" r:id="rId33" location="cite_note-5G_Trial_ID-34" display="https://en.wikipedia.org/wiki/List_of_5G_NR_networks - cite_note-5G_Trial_ID-34" xr:uid="{CCFEE6C6-0DA1-4F42-97AA-9CDD55093D8D}"/>
    <hyperlink ref="A46" r:id="rId34" tooltip="Republic of Ireland" display="https://en.wikipedia.org/wiki/Republic_of_Ireland" xr:uid="{50001651-02F7-4600-96D6-01990DC23821}"/>
    <hyperlink ref="B46" r:id="rId35" tooltip="Vodafone Ireland" display="https://en.wikipedia.org/wiki/Vodafone_Ireland" xr:uid="{A149F7E1-8DE1-4189-986D-3369D8FAE9F5}"/>
    <hyperlink ref="A48" r:id="rId36" tooltip="Italy" display="https://en.wikipedia.org/wiki/Italy" xr:uid="{9ACB86A9-93FD-4731-8529-AF3D681E4C63}"/>
    <hyperlink ref="B48" r:id="rId37" tooltip="Telecom Italia" display="https://en.wikipedia.org/wiki/Telecom_Italia" xr:uid="{615EEF36-FC09-43E5-8433-B808478E12FC}"/>
    <hyperlink ref="B50" r:id="rId38" tooltip="Vodafone Italy" display="https://en.wikipedia.org/wiki/Vodafone_Italy" xr:uid="{947A052B-D3D1-4021-99AC-C6DE7DDC99DE}"/>
    <hyperlink ref="A52" r:id="rId39" tooltip="Kuwait" display="https://en.wikipedia.org/wiki/Kuwait" xr:uid="{894A6144-E8AD-46DF-AF43-36759435204F}"/>
    <hyperlink ref="B52" r:id="rId40" tooltip="Ooredoo Kuwait" display="https://en.wikipedia.org/wiki/Ooredoo_Kuwait" xr:uid="{09D2896A-36CB-48B8-BEAA-8189FAD994AC}"/>
    <hyperlink ref="B54" r:id="rId41" tooltip="Viva Kuwait (page does not exist)" display="https://en.wikipedia.org/w/index.php?title=Viva_Kuwait&amp;action=edit&amp;redlink=1" xr:uid="{3D648187-0921-4CA4-8BAB-3ACE3EDDC97A}"/>
    <hyperlink ref="B56" r:id="rId42" tooltip="Zain Group" display="https://en.wikipedia.org/wiki/Zain_Group" xr:uid="{A537E1CC-5261-4AEB-9F94-A726C9297DFF}"/>
    <hyperlink ref="A58" r:id="rId43" tooltip="Latvia" display="https://en.wikipedia.org/wiki/Latvia" xr:uid="{18E25E91-2680-4E58-84F5-17DA3EB7DAC1}"/>
    <hyperlink ref="B58" r:id="rId44" location="Latvia" tooltip="Tele2" display="https://en.wikipedia.org/wiki/Tele2 - Latvia" xr:uid="{1DDC3378-701D-4A66-9334-24461A4D3822}"/>
    <hyperlink ref="A60" r:id="rId45" tooltip="Maldives" display="https://en.wikipedia.org/wiki/Maldives" xr:uid="{8FA92F8C-E062-4DE1-8B47-CD79B4B84C04}"/>
    <hyperlink ref="B60" r:id="rId46" tooltip="Dhiraagu" display="https://en.wikipedia.org/wiki/Dhiraagu" xr:uid="{053DB278-27CC-456B-A8A5-F6BEBDC3D57E}"/>
    <hyperlink ref="J60" r:id="rId47" location="cite_note-47" display="https://en.wikipedia.org/wiki/List_of_5G_NR_networks - cite_note-47" xr:uid="{454981DE-46AC-49C6-952C-385EAE893B4F}"/>
    <hyperlink ref="A62" r:id="rId48" tooltip="Monaco" display="https://en.wikipedia.org/wiki/Monaco" xr:uid="{B31819EC-5317-446D-A9CD-B6A5A03C960D}"/>
    <hyperlink ref="B62" r:id="rId49" tooltip="Monaco Telecom" display="https://en.wikipedia.org/wiki/Monaco_Telecom" xr:uid="{31166602-B7F5-4B30-9FC3-3B68621EC090}"/>
    <hyperlink ref="J62" r:id="rId50" location="cite_note-48" display="https://en.wikipedia.org/wiki/List_of_5G_NR_networks - cite_note-48" xr:uid="{C04B962B-A161-4736-B69A-DB92E921958D}"/>
    <hyperlink ref="A64" r:id="rId51" tooltip="New Zealand" display="https://en.wikipedia.org/wiki/New_Zealand" xr:uid="{E7B05D10-243A-448A-A5BC-0A6E4B899235}"/>
    <hyperlink ref="B64" r:id="rId52" tooltip="Vodafone New Zealand" display="https://en.wikipedia.org/wiki/Vodafone_New_Zealand" xr:uid="{606C5ACD-0EF3-4FFF-9ECD-79AE16BFA1D6}"/>
    <hyperlink ref="J64" r:id="rId53" location="cite_note-49" display="https://en.wikipedia.org/wiki/List_of_5G_NR_networks - cite_note-49" xr:uid="{7C2C4630-81F0-45BE-B1E4-1355B2CCBD7F}"/>
    <hyperlink ref="A66" r:id="rId54" tooltip="Lesotho" display="https://en.wikipedia.org/wiki/Lesotho" xr:uid="{8A01E31A-F5F6-4242-90D8-E201CC673735}"/>
    <hyperlink ref="B66" r:id="rId55" tooltip="Vodacom" display="https://en.wikipedia.org/wiki/Vodacom" xr:uid="{AAC5D008-EFCB-4F5F-A864-A3841305D2B2}"/>
    <hyperlink ref="J66" r:id="rId56" location="cite_note-:5-50" display="https://en.wikipedia.org/wiki/List_of_5G_NR_networks - cite_note-:5-50" xr:uid="{CA28EF3A-D33D-4267-9BEE-A8DC1A62B5BA}"/>
    <hyperlink ref="A68" r:id="rId57" tooltip="Philippines" display="https://en.wikipedia.org/wiki/Philippines" xr:uid="{056232D0-DC16-4E1E-8C2B-EE1F92C961E6}"/>
    <hyperlink ref="B68" r:id="rId58" tooltip="Globe Telecom" display="https://en.wikipedia.org/wiki/Globe_Telecom" xr:uid="{DC69E485-DD40-438F-8E2C-ECDABB7F343E}"/>
    <hyperlink ref="J68" r:id="rId59" location="cite_note-51" display="https://en.wikipedia.org/wiki/List_of_5G_NR_networks - cite_note-51" xr:uid="{02C999B6-95CE-4641-838A-2C12094687AB}"/>
    <hyperlink ref="B70" r:id="rId60" tooltip="Smart Communications" display="https://en.wikipedia.org/wiki/Smart_Communications" xr:uid="{A203BB65-E698-43B0-9A43-AC03EAAE79B4}"/>
    <hyperlink ref="A72" r:id="rId61" tooltip="Poland" display="https://en.wikipedia.org/wiki/Poland" xr:uid="{A9C25281-35F6-484E-A79A-EC20726B50E2}"/>
    <hyperlink ref="B72" r:id="rId62" tooltip="Orange Polska" display="https://en.wikipedia.org/wiki/Orange_Polska" xr:uid="{6A024B9D-9E9F-42CB-904A-D81CF7695E78}"/>
    <hyperlink ref="B74" r:id="rId63" tooltip="T-Mobile Polska" display="https://en.wikipedia.org/wiki/T-Mobile_Polska" xr:uid="{414F6F25-FA71-48C1-88D0-7BA654AE76E6}"/>
    <hyperlink ref="A76" r:id="rId64" tooltip="Qatar" display="https://en.wikipedia.org/wiki/Qatar" xr:uid="{9CD04319-D635-4F5A-BADA-9E27DCA1082C}"/>
    <hyperlink ref="B76" r:id="rId65" tooltip="Ooredoo" display="https://en.wikipedia.org/wiki/Ooredoo" xr:uid="{38C951D9-F0D9-4C74-8714-4DDA10FCAB53}"/>
    <hyperlink ref="B78" r:id="rId66" tooltip="Vodafone Qatar" display="https://en.wikipedia.org/wiki/Vodafone_Qatar" xr:uid="{90C132A8-2FF9-474E-B368-FD4D36B407CF}"/>
    <hyperlink ref="A80" r:id="rId67" tooltip="Romania" display="https://en.wikipedia.org/wiki/Romania" xr:uid="{F8A6C339-30EF-4C21-AF59-DEFB31666B45}"/>
    <hyperlink ref="B80" r:id="rId68" tooltip="RCS &amp; RDS" display="https://en.wikipedia.org/wiki/RCS_%26_RDS" xr:uid="{80EFDD40-597E-4D9E-88BB-FDBDD6191208}"/>
    <hyperlink ref="B82" r:id="rId69" tooltip="Vodafone Romania" display="https://en.wikipedia.org/wiki/Vodafone_Romania" xr:uid="{D2F43B87-B175-4124-9A20-D9B5A31F3809}"/>
    <hyperlink ref="A84" r:id="rId70" tooltip="Russia" display="https://en.wikipedia.org/wiki/Russia" xr:uid="{195BAC48-43F3-4D56-9461-B7068CF1A509}"/>
    <hyperlink ref="B84" r:id="rId71" tooltip="MTS (network provider)" display="https://en.wikipedia.org/wiki/MTS_(network_provider)" xr:uid="{85EE1A8A-51A7-421F-A474-276857B2F619}"/>
    <hyperlink ref="B87" r:id="rId72" display="http://my.tattelecom.ru/about" xr:uid="{2324914F-27C2-41B4-8B41-5066F15E4401}"/>
    <hyperlink ref="J87" r:id="rId73" location="cite_note-RT_TT_RU-69" display="https://en.wikipedia.org/wiki/List_of_5G_NR_networks - cite_note-RT_TT_RU-69" xr:uid="{159FDAA6-8CF1-4A66-AF74-7AF750697668}"/>
    <hyperlink ref="B89" r:id="rId74" tooltip="Tele2 Russia" display="https://en.wikipedia.org/wiki/Tele2_Russia" xr:uid="{79F400A7-D3F9-4EE4-A3F3-5108CEF90357}"/>
    <hyperlink ref="A91" r:id="rId75" tooltip="San Marino" display="https://en.wikipedia.org/wiki/San_Marino" xr:uid="{2E6D3A80-A584-4D59-A01A-4B39EBAA0D61}"/>
    <hyperlink ref="B91" r:id="rId76" tooltip="TIM San Marino" display="https://en.wikipedia.org/wiki/TIM_San_Marino" xr:uid="{7244E405-29E3-4D27-85A6-681F9A1C1D47}"/>
    <hyperlink ref="J91" r:id="rId77" location="cite_note-TIM_SM-71" display="https://en.wikipedia.org/wiki/List_of_5G_NR_networks - cite_note-TIM_SM-71" xr:uid="{1A18A8E6-5F0D-477D-946E-9C2D39810029}"/>
    <hyperlink ref="A93" r:id="rId78" tooltip="Saudi Arabia" display="https://en.wikipedia.org/wiki/Saudi_Arabia" xr:uid="{70F23BA4-9DEA-4ACC-AC06-7DF04605B5B3}"/>
    <hyperlink ref="B93" r:id="rId79" tooltip="Saudi Telecom Company" display="https://en.wikipedia.org/wiki/Saudi_Telecom_Company" xr:uid="{A635A73E-9B88-4222-B2BF-30014F8CEEE6}"/>
    <hyperlink ref="B95" r:id="rId80" tooltip="Zain Saudi Arabia" display="https://en.wikipedia.org/wiki/Zain_Saudi_Arabia" xr:uid="{08C68B4D-E015-45A4-93C3-6551067ACDD6}"/>
    <hyperlink ref="A97" r:id="rId81" tooltip="South Africa" display="https://en.wikipedia.org/wiki/South_Africa" xr:uid="{AF147C6F-2FF3-4ABF-87DB-1BC5F7002C4C}"/>
    <hyperlink ref="B97" r:id="rId82" tooltip="Rain (operator) (page does not exist)" display="https://en.wikipedia.org/w/index.php?title=Rain_(operator)&amp;action=edit&amp;redlink=1" xr:uid="{85D3A0AC-F66C-475C-AC43-EAC6DC58DF17}"/>
    <hyperlink ref="J97" r:id="rId83" location="cite_note-Rain_SA-76" display="https://en.wikipedia.org/wiki/List_of_5G_NR_networks - cite_note-Rain_SA-76" xr:uid="{3F024F83-E1FE-47C2-BEB0-49BD054504F8}"/>
    <hyperlink ref="A99" r:id="rId84" tooltip="South Korea" display="https://en.wikipedia.org/wiki/South_Korea" xr:uid="{DDEF7E40-ECA6-4D4A-A0B5-5111293DBD87}"/>
    <hyperlink ref="B99" r:id="rId85" tooltip="LG Uplus" display="https://en.wikipedia.org/wiki/LG_Uplus" xr:uid="{BA42BE77-4EE9-40C7-A956-4ABC7D591922}"/>
    <hyperlink ref="B101" r:id="rId86" tooltip="Korea Telecom" display="https://en.wikipedia.org/wiki/Korea_Telecom" xr:uid="{AE2A6639-45A0-413E-BD75-0370500A52E5}"/>
    <hyperlink ref="B103" r:id="rId87" tooltip="SK Telecom" display="https://en.wikipedia.org/wiki/SK_Telecom" xr:uid="{D153A5F8-5ED4-4F80-B1F0-36F356D064C0}"/>
    <hyperlink ref="A105" r:id="rId88" tooltip="Spain" display="https://en.wikipedia.org/wiki/Spain" xr:uid="{2F724B90-3E16-4A4A-8028-3A6496FDDE41}"/>
    <hyperlink ref="B105" r:id="rId89" tooltip="Telefónica" display="https://en.wikipedia.org/wiki/Telef%C3%B3nica" xr:uid="{43DF9257-F330-46CE-AB07-D0A5E0C15F57}"/>
    <hyperlink ref="B107" r:id="rId90" tooltip="Vodafone Spain" display="https://en.wikipedia.org/wiki/Vodafone_Spain" xr:uid="{325891C9-1854-41A2-9553-D18E9AF4E7F5}"/>
    <hyperlink ref="A109" r:id="rId91" tooltip="Sweden" display="https://en.wikipedia.org/wiki/Sweden" xr:uid="{4AC09258-E4C7-428E-8645-5ED8A609D2C5}"/>
    <hyperlink ref="B109" r:id="rId92" tooltip="Telia Company" display="https://en.wikipedia.org/wiki/Telia_Company" xr:uid="{77740430-6619-4437-A3A3-E86841F32D18}"/>
    <hyperlink ref="A111" r:id="rId93" tooltip="Switzerland" display="https://en.wikipedia.org/wiki/Switzerland" xr:uid="{ADD648E2-9547-42FB-AB31-E4FBC71CCF0F}"/>
    <hyperlink ref="B111" r:id="rId94" tooltip="Sunrise Communications AG" display="https://en.wikipedia.org/wiki/Sunrise_Communications_AG" xr:uid="{B32E686A-FD3E-4E02-B21F-1FE93A32C892}"/>
    <hyperlink ref="I111" r:id="rId95" location="cite_note-SUL-87" display="https://en.wikipedia.org/wiki/List_of_5G_NR_networks - cite_note-SUL-87" xr:uid="{0120F34A-8F39-4FA8-9AE3-3544A072ECC4}"/>
    <hyperlink ref="B114" r:id="rId96" tooltip="Swisscom" display="https://en.wikipedia.org/wiki/Swisscom" xr:uid="{417B7176-C198-46B4-A623-A5AF9DC0A3C9}"/>
    <hyperlink ref="A118" r:id="rId97" tooltip="United Arab Emirates" display="https://en.wikipedia.org/wiki/United_Arab_Emirates" xr:uid="{D01CCCE0-9DA7-41E9-BC88-86151A130730}"/>
    <hyperlink ref="B118" r:id="rId98" tooltip="Etisalat" display="https://en.wikipedia.org/wiki/Etisalat" xr:uid="{F14B972E-6118-418A-AABB-B9A725823803}"/>
    <hyperlink ref="A120" r:id="rId99" tooltip="United Kingdom" display="https://en.wikipedia.org/wiki/United_Kingdom" xr:uid="{C5B78767-4385-456B-8462-D015CC2BFC40}"/>
    <hyperlink ref="B120" r:id="rId100" tooltip="Three mobile" display="https://en.wikipedia.org/wiki/Three_mobile" xr:uid="{8CA44A85-0A05-4CC2-BB86-B0B84822BBF1}"/>
    <hyperlink ref="B122" r:id="rId101" tooltip="EE Limited" display="https://en.wikipedia.org/wiki/EE_Limited" xr:uid="{AE6B2304-6B8F-4FD0-9593-C1A3EE07B594}"/>
    <hyperlink ref="B124" r:id="rId102" tooltip="Vodafone UK" display="https://en.wikipedia.org/wiki/Vodafone_UK" xr:uid="{A27A3A77-BE0D-475C-BFE0-84AA064AA2A7}"/>
    <hyperlink ref="A126" r:id="rId103" tooltip="United States" display="https://en.wikipedia.org/wiki/United_States" xr:uid="{6771BC16-C56B-4876-97C8-A00BE568747D}"/>
    <hyperlink ref="B126" r:id="rId104" tooltip="AT&amp;T Mobility" display="https://en.wikipedia.org/wiki/AT%26T_Mobility" xr:uid="{65E6B40F-9450-4AB6-B66C-92F91D89851C}"/>
    <hyperlink ref="J127" r:id="rId105" display="https://www.att.com/5g/consumer/5g-evolution" xr:uid="{5F305862-A994-4CB6-A1D9-751DBF4674D7}"/>
    <hyperlink ref="B128" r:id="rId106" tooltip="C Spire" display="https://en.wikipedia.org/wiki/C_Spire" xr:uid="{5D946A34-68DE-490A-8059-8A684492A888}"/>
    <hyperlink ref="J128" r:id="rId107" location="cite_note-:3-105" display="https://en.wikipedia.org/wiki/List_of_5G_NR_networks - cite_note-:3-105" xr:uid="{2B067258-62DF-4286-9040-7E24BFB48BD0}"/>
    <hyperlink ref="B130" r:id="rId108" tooltip="Sprint Corporation" display="https://en.wikipedia.org/wiki/Sprint_Corporation" xr:uid="{5D349DE1-8B3C-4562-B8F6-308B31E8A1BB}"/>
    <hyperlink ref="B132" r:id="rId109" tooltip="T-Mobile US" display="https://en.wikipedia.org/wiki/T-Mobile_US" xr:uid="{7B4066BF-1DAE-4926-8584-9DCCD9C191A0}"/>
    <hyperlink ref="B135" r:id="rId110" tooltip="Verizon Wireless" display="https://en.wikipedia.org/wiki/Verizon_Wireless" xr:uid="{93B03DA4-D40A-4C44-8AC2-9D90DB852F89}"/>
    <hyperlink ref="J138" r:id="rId111" display="http://5gtf.org/" xr:uid="{F00C4B28-F483-487D-A7EF-0012C5691427}"/>
    <hyperlink ref="A139" r:id="rId112" tooltip="Uruguay" display="https://en.wikipedia.org/wiki/Uruguay" xr:uid="{C08E5816-FBE0-4C73-B3E4-57E92088C921}"/>
    <hyperlink ref="B139" r:id="rId113" tooltip="ANTEL" display="https://en.wikipedia.org/wiki/ANTEL" xr:uid="{A304042E-89C0-4966-9A3B-A1363B67AD81}"/>
    <hyperlink ref="B2" r:id="rId114" xr:uid="{F25172AB-5D9A-4435-8785-D238429864EC}"/>
  </hyperlinks>
  <pageMargins left="0.7" right="0.7" top="0.75" bottom="0.75" header="0.3" footer="0.3"/>
  <pageSetup paperSize="9" orientation="portrait" horizontalDpi="1200" verticalDpi="1200" r:id="rId115"/>
  <drawing r:id="rId116"/>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226A03-BC31-45B9-9531-99C0CA26F19F}">
  <dimension ref="A1:I14"/>
  <sheetViews>
    <sheetView workbookViewId="0"/>
  </sheetViews>
  <sheetFormatPr baseColWidth="10" defaultColWidth="11.42578125" defaultRowHeight="15" x14ac:dyDescent="0.25"/>
  <cols>
    <col min="1" max="1" width="11.42578125" style="48"/>
    <col min="2" max="2" width="14.85546875" style="48" customWidth="1"/>
    <col min="3" max="4" width="11.42578125" style="48"/>
    <col min="5" max="5" width="11.140625" style="48" customWidth="1"/>
    <col min="6" max="7" width="12.7109375" style="48" customWidth="1"/>
    <col min="8" max="8" width="12.140625" style="48" customWidth="1"/>
    <col min="9" max="9" width="19.42578125" style="48" customWidth="1"/>
    <col min="10" max="16384" width="11.42578125" style="48"/>
  </cols>
  <sheetData>
    <row r="1" spans="1:9" ht="18.75" x14ac:dyDescent="0.25">
      <c r="A1" s="47" t="s">
        <v>2061</v>
      </c>
      <c r="B1" s="47"/>
      <c r="D1" s="47"/>
    </row>
    <row r="3" spans="1:9" ht="30" x14ac:dyDescent="0.25">
      <c r="A3" s="16" t="s">
        <v>428</v>
      </c>
      <c r="B3" s="16" t="s">
        <v>0</v>
      </c>
      <c r="C3" s="16" t="s">
        <v>430</v>
      </c>
      <c r="D3" s="16" t="s">
        <v>755</v>
      </c>
      <c r="E3" s="16" t="s">
        <v>2055</v>
      </c>
      <c r="F3" s="16" t="s">
        <v>2057</v>
      </c>
      <c r="G3" s="16" t="s">
        <v>2058</v>
      </c>
      <c r="H3" s="16" t="s">
        <v>2059</v>
      </c>
      <c r="I3" s="16" t="s">
        <v>2056</v>
      </c>
    </row>
    <row r="4" spans="1:9" x14ac:dyDescent="0.25">
      <c r="A4" s="63" t="s">
        <v>429</v>
      </c>
      <c r="B4" s="15" t="s">
        <v>435</v>
      </c>
      <c r="C4" s="65">
        <v>43306</v>
      </c>
      <c r="D4" s="15" t="s">
        <v>433</v>
      </c>
      <c r="E4" s="18">
        <v>107.4</v>
      </c>
      <c r="F4" s="15">
        <v>20</v>
      </c>
      <c r="G4" s="15">
        <v>50</v>
      </c>
      <c r="H4" s="15">
        <v>46.7</v>
      </c>
      <c r="I4" s="64">
        <f>E4/F4/G4*10/H4*100</f>
        <v>2.299785867237687</v>
      </c>
    </row>
    <row r="5" spans="1:9" x14ac:dyDescent="0.25">
      <c r="A5" s="63" t="s">
        <v>431</v>
      </c>
      <c r="B5" s="15" t="s">
        <v>434</v>
      </c>
      <c r="C5" s="65">
        <v>43631</v>
      </c>
      <c r="D5" s="15" t="s">
        <v>433</v>
      </c>
      <c r="E5" s="18">
        <v>1424.8</v>
      </c>
      <c r="F5" s="15">
        <v>20</v>
      </c>
      <c r="G5" s="15">
        <v>90</v>
      </c>
      <c r="H5" s="15">
        <v>82.8</v>
      </c>
      <c r="I5" s="64">
        <f>E5/F5/G5*10/H5*100</f>
        <v>9.5598497047772408</v>
      </c>
    </row>
    <row r="6" spans="1:9" x14ac:dyDescent="0.25">
      <c r="A6" s="564" t="s">
        <v>429</v>
      </c>
      <c r="B6" s="567" t="s">
        <v>1488</v>
      </c>
      <c r="C6" s="570">
        <v>44390</v>
      </c>
      <c r="D6" s="23" t="s">
        <v>433</v>
      </c>
      <c r="E6" s="18">
        <v>1010</v>
      </c>
      <c r="F6" s="202">
        <v>20</v>
      </c>
      <c r="G6" s="15">
        <v>60</v>
      </c>
      <c r="H6" s="15">
        <v>46.7</v>
      </c>
      <c r="I6" s="64">
        <f>E6/F6/G6*10/H6*100</f>
        <v>18.022840827980012</v>
      </c>
    </row>
    <row r="7" spans="1:9" x14ac:dyDescent="0.25">
      <c r="A7" s="565"/>
      <c r="B7" s="568"/>
      <c r="C7" s="571"/>
      <c r="D7" s="23" t="s">
        <v>668</v>
      </c>
      <c r="E7" s="18">
        <v>1010</v>
      </c>
      <c r="F7" s="202">
        <v>20</v>
      </c>
      <c r="G7" s="15">
        <v>60</v>
      </c>
      <c r="H7" s="15">
        <v>46.7</v>
      </c>
      <c r="I7" s="64">
        <f>E7/F7/G7*10/H7*100</f>
        <v>18.022840827980012</v>
      </c>
    </row>
    <row r="8" spans="1:9" x14ac:dyDescent="0.25">
      <c r="A8" s="566"/>
      <c r="B8" s="569"/>
      <c r="C8" s="572"/>
      <c r="D8" s="23" t="s">
        <v>600</v>
      </c>
      <c r="E8" s="18">
        <v>1010</v>
      </c>
      <c r="F8" s="202">
        <v>20</v>
      </c>
      <c r="G8" s="15">
        <v>60</v>
      </c>
      <c r="H8" s="15">
        <v>46.7</v>
      </c>
      <c r="I8" s="64">
        <f>E8/F8/G8*10/H8*100</f>
        <v>18.022840827980012</v>
      </c>
    </row>
    <row r="10" spans="1:9" x14ac:dyDescent="0.25">
      <c r="A10" s="350" t="s">
        <v>432</v>
      </c>
    </row>
    <row r="11" spans="1:9" x14ac:dyDescent="0.25">
      <c r="A11" s="48" t="s">
        <v>2060</v>
      </c>
    </row>
    <row r="12" spans="1:9" x14ac:dyDescent="0.25">
      <c r="A12" s="48" t="s">
        <v>2054</v>
      </c>
    </row>
    <row r="14" spans="1:9" x14ac:dyDescent="0.25">
      <c r="A14" s="350"/>
    </row>
  </sheetData>
  <mergeCells count="3">
    <mergeCell ref="A6:A8"/>
    <mergeCell ref="B6:B8"/>
    <mergeCell ref="C6:C8"/>
  </mergeCells>
  <pageMargins left="0.7" right="0.7" top="0.75" bottom="0.75" header="0.3" footer="0.3"/>
  <pageSetup paperSize="9" orientation="portrait" r:id="rId1"/>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EF13C0-B7CB-4FBE-9904-D52B946E6BB9}">
  <dimension ref="A1:M45"/>
  <sheetViews>
    <sheetView workbookViewId="0">
      <selection activeCell="G45" sqref="G45:G46"/>
    </sheetView>
  </sheetViews>
  <sheetFormatPr baseColWidth="10" defaultRowHeight="15" x14ac:dyDescent="0.25"/>
  <cols>
    <col min="7" max="7" width="9.5703125" customWidth="1"/>
  </cols>
  <sheetData>
    <row r="1" spans="1:13" ht="21" x14ac:dyDescent="0.35">
      <c r="A1" s="114" t="s">
        <v>769</v>
      </c>
    </row>
    <row r="2" spans="1:13" x14ac:dyDescent="0.25">
      <c r="A2" t="s">
        <v>770</v>
      </c>
    </row>
    <row r="5" spans="1:13" x14ac:dyDescent="0.25">
      <c r="H5" s="42" t="s">
        <v>771</v>
      </c>
    </row>
    <row r="6" spans="1:13" x14ac:dyDescent="0.25">
      <c r="H6" s="67" t="s">
        <v>774</v>
      </c>
    </row>
    <row r="8" spans="1:13" x14ac:dyDescent="0.25">
      <c r="H8" s="42" t="s">
        <v>773</v>
      </c>
    </row>
    <row r="9" spans="1:13" x14ac:dyDescent="0.25">
      <c r="H9" s="67" t="s">
        <v>772</v>
      </c>
    </row>
    <row r="12" spans="1:13" x14ac:dyDescent="0.25">
      <c r="H12" s="42"/>
    </row>
    <row r="13" spans="1:13" ht="15" customHeight="1" x14ac:dyDescent="0.25">
      <c r="H13" s="351"/>
      <c r="I13" s="351"/>
      <c r="J13" s="351"/>
      <c r="K13" s="351"/>
      <c r="L13" s="351"/>
      <c r="M13" s="351"/>
    </row>
    <row r="14" spans="1:13" x14ac:dyDescent="0.25">
      <c r="H14" s="351"/>
      <c r="I14" s="351"/>
      <c r="J14" s="351"/>
      <c r="K14" s="351"/>
      <c r="L14" s="351"/>
      <c r="M14" s="351"/>
    </row>
    <row r="15" spans="1:13" x14ac:dyDescent="0.25">
      <c r="H15" s="351"/>
      <c r="I15" s="351"/>
      <c r="J15" s="351"/>
      <c r="K15" s="351"/>
      <c r="L15" s="351"/>
      <c r="M15" s="351"/>
    </row>
    <row r="16" spans="1:13" ht="17.25" x14ac:dyDescent="0.25">
      <c r="H16" t="s">
        <v>2028</v>
      </c>
      <c r="I16" s="351"/>
      <c r="J16" s="351"/>
      <c r="K16" s="351"/>
      <c r="L16" s="351"/>
      <c r="M16" s="351"/>
    </row>
    <row r="17" spans="8:13" ht="17.25" x14ac:dyDescent="0.25">
      <c r="H17" t="s">
        <v>2027</v>
      </c>
      <c r="I17" s="351"/>
      <c r="J17" s="351"/>
      <c r="K17" s="351"/>
      <c r="L17" s="351"/>
      <c r="M17" s="351"/>
    </row>
    <row r="18" spans="8:13" x14ac:dyDescent="0.25">
      <c r="H18" s="351"/>
      <c r="I18" s="351"/>
      <c r="J18" s="351"/>
      <c r="K18" s="351"/>
      <c r="L18" s="351"/>
      <c r="M18" s="351"/>
    </row>
    <row r="19" spans="8:13" x14ac:dyDescent="0.25">
      <c r="H19" s="351"/>
      <c r="I19" s="351"/>
      <c r="J19" s="351"/>
      <c r="K19" s="351"/>
      <c r="L19" s="351"/>
      <c r="M19" s="351"/>
    </row>
    <row r="20" spans="8:13" x14ac:dyDescent="0.25">
      <c r="H20" s="351"/>
      <c r="I20" s="351"/>
      <c r="J20" s="351"/>
      <c r="K20" s="351"/>
      <c r="L20" s="351"/>
      <c r="M20" s="351"/>
    </row>
    <row r="21" spans="8:13" x14ac:dyDescent="0.25">
      <c r="H21" s="351"/>
      <c r="I21" s="351"/>
      <c r="J21" s="351"/>
      <c r="K21" s="351"/>
      <c r="L21" s="351"/>
      <c r="M21" s="351"/>
    </row>
    <row r="22" spans="8:13" x14ac:dyDescent="0.25">
      <c r="H22" s="351"/>
      <c r="I22" s="351"/>
      <c r="J22" s="351"/>
      <c r="K22" s="351"/>
      <c r="L22" s="351"/>
      <c r="M22" s="351"/>
    </row>
    <row r="23" spans="8:13" x14ac:dyDescent="0.25">
      <c r="H23" s="351"/>
      <c r="I23" s="351"/>
      <c r="J23" s="351"/>
      <c r="K23" s="351"/>
      <c r="L23" s="351"/>
      <c r="M23" s="351"/>
    </row>
    <row r="24" spans="8:13" x14ac:dyDescent="0.25">
      <c r="H24" s="351"/>
      <c r="I24" s="351"/>
      <c r="J24" s="351"/>
      <c r="K24" s="351"/>
      <c r="L24" s="351"/>
      <c r="M24" s="351"/>
    </row>
    <row r="25" spans="8:13" x14ac:dyDescent="0.25">
      <c r="H25" s="351"/>
      <c r="I25" s="351"/>
      <c r="J25" s="351"/>
      <c r="K25" s="351"/>
      <c r="L25" s="351"/>
      <c r="M25" s="351"/>
    </row>
    <row r="26" spans="8:13" x14ac:dyDescent="0.25">
      <c r="H26" s="42"/>
    </row>
    <row r="45" spans="7:7" ht="21" x14ac:dyDescent="0.35">
      <c r="G45" s="114"/>
    </row>
  </sheetData>
  <hyperlinks>
    <hyperlink ref="H9" r:id="rId1" xr:uid="{2233485F-772E-4C29-8C5A-AB44681FD6B8}"/>
    <hyperlink ref="H6" r:id="rId2" xr:uid="{85BFF895-9F2C-4685-A476-AE264917B30B}"/>
  </hyperlinks>
  <pageMargins left="0.7" right="0.7" top="0.75" bottom="0.75" header="0.3" footer="0.3"/>
  <pageSetup paperSize="9" orientation="portrait" horizontalDpi="300" verticalDpi="300" r:id="rId3"/>
  <drawing r:id="rId4"/>
  <legacyDrawing r:id="rId5"/>
  <oleObjects>
    <mc:AlternateContent xmlns:mc="http://schemas.openxmlformats.org/markup-compatibility/2006">
      <mc:Choice Requires="x14">
        <oleObject shapeId="22529" r:id="rId6">
          <objectPr defaultSize="0" autoPict="0" r:id="rId7">
            <anchor moveWithCells="1">
              <from>
                <xdr:col>0</xdr:col>
                <xdr:colOff>19050</xdr:colOff>
                <xdr:row>3</xdr:row>
                <xdr:rowOff>142875</xdr:rowOff>
              </from>
              <to>
                <xdr:col>6</xdr:col>
                <xdr:colOff>457200</xdr:colOff>
                <xdr:row>43</xdr:row>
                <xdr:rowOff>38100</xdr:rowOff>
              </to>
            </anchor>
          </objectPr>
        </oleObject>
      </mc:Choice>
      <mc:Fallback>
        <oleObject shapeId="22529" r:id="rId6"/>
      </mc:Fallback>
    </mc:AlternateContent>
  </oleObjec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CD39A7-292A-4F48-9604-286F39A99CCD}">
  <dimension ref="A1:G64"/>
  <sheetViews>
    <sheetView topLeftCell="A21" workbookViewId="0"/>
  </sheetViews>
  <sheetFormatPr baseColWidth="10" defaultRowHeight="15" x14ac:dyDescent="0.25"/>
  <cols>
    <col min="1" max="1" width="7.140625" customWidth="1"/>
  </cols>
  <sheetData>
    <row r="1" spans="1:1" ht="18.75" x14ac:dyDescent="0.3">
      <c r="A1" s="21" t="s">
        <v>478</v>
      </c>
    </row>
    <row r="3" spans="1:1" x14ac:dyDescent="0.25">
      <c r="A3" t="s">
        <v>479</v>
      </c>
    </row>
    <row r="4" spans="1:1" x14ac:dyDescent="0.25">
      <c r="A4" t="s">
        <v>480</v>
      </c>
    </row>
    <row r="5" spans="1:1" x14ac:dyDescent="0.25">
      <c r="A5" t="s">
        <v>481</v>
      </c>
    </row>
    <row r="6" spans="1:1" x14ac:dyDescent="0.25">
      <c r="A6" t="s">
        <v>482</v>
      </c>
    </row>
    <row r="7" spans="1:1" x14ac:dyDescent="0.25">
      <c r="A7" t="s">
        <v>483</v>
      </c>
    </row>
    <row r="8" spans="1:1" x14ac:dyDescent="0.25">
      <c r="A8" t="s">
        <v>484</v>
      </c>
    </row>
    <row r="9" spans="1:1" x14ac:dyDescent="0.25">
      <c r="A9" t="s">
        <v>485</v>
      </c>
    </row>
    <row r="10" spans="1:1" x14ac:dyDescent="0.25">
      <c r="A10" t="s">
        <v>486</v>
      </c>
    </row>
    <row r="11" spans="1:1" x14ac:dyDescent="0.25">
      <c r="A11" t="s">
        <v>487</v>
      </c>
    </row>
    <row r="12" spans="1:1" x14ac:dyDescent="0.25">
      <c r="A12" t="s">
        <v>488</v>
      </c>
    </row>
    <row r="13" spans="1:1" x14ac:dyDescent="0.25">
      <c r="A13" t="s">
        <v>489</v>
      </c>
    </row>
    <row r="14" spans="1:1" x14ac:dyDescent="0.25">
      <c r="A14" t="s">
        <v>490</v>
      </c>
    </row>
    <row r="15" spans="1:1" x14ac:dyDescent="0.25">
      <c r="A15" t="s">
        <v>491</v>
      </c>
    </row>
    <row r="16" spans="1:1" x14ac:dyDescent="0.25">
      <c r="A16" t="s">
        <v>492</v>
      </c>
    </row>
    <row r="17" spans="1:7" x14ac:dyDescent="0.25">
      <c r="A17" t="s">
        <v>493</v>
      </c>
    </row>
    <row r="18" spans="1:7" x14ac:dyDescent="0.25">
      <c r="A18" t="s">
        <v>494</v>
      </c>
    </row>
    <row r="20" spans="1:7" x14ac:dyDescent="0.25">
      <c r="A20" s="574" t="s">
        <v>0</v>
      </c>
      <c r="B20" s="573" t="s">
        <v>495</v>
      </c>
      <c r="C20" s="573"/>
      <c r="D20" s="573"/>
      <c r="E20" s="573" t="s">
        <v>496</v>
      </c>
      <c r="F20" s="573"/>
      <c r="G20" s="573"/>
    </row>
    <row r="21" spans="1:7" x14ac:dyDescent="0.25">
      <c r="A21" s="574"/>
      <c r="B21" s="20" t="s">
        <v>497</v>
      </c>
      <c r="C21" s="20" t="s">
        <v>498</v>
      </c>
      <c r="D21" s="20" t="s">
        <v>499</v>
      </c>
      <c r="E21" s="20" t="s">
        <v>500</v>
      </c>
      <c r="F21" s="20" t="s">
        <v>501</v>
      </c>
      <c r="G21" s="20" t="s">
        <v>502</v>
      </c>
    </row>
    <row r="22" spans="1:7" x14ac:dyDescent="0.25">
      <c r="A22" s="14">
        <v>1</v>
      </c>
      <c r="B22" s="20">
        <v>2110</v>
      </c>
      <c r="C22" s="20">
        <v>0</v>
      </c>
      <c r="D22" s="20" t="s">
        <v>503</v>
      </c>
      <c r="E22" s="20">
        <v>1920</v>
      </c>
      <c r="F22" s="20">
        <v>18000</v>
      </c>
      <c r="G22" s="20" t="s">
        <v>504</v>
      </c>
    </row>
    <row r="23" spans="1:7" x14ac:dyDescent="0.25">
      <c r="A23" s="14">
        <v>2</v>
      </c>
      <c r="B23" s="20">
        <v>1930</v>
      </c>
      <c r="C23" s="20">
        <v>600</v>
      </c>
      <c r="D23" s="20" t="s">
        <v>505</v>
      </c>
      <c r="E23" s="20">
        <v>1850</v>
      </c>
      <c r="F23" s="20">
        <v>18600</v>
      </c>
      <c r="G23" s="20" t="s">
        <v>506</v>
      </c>
    </row>
    <row r="24" spans="1:7" x14ac:dyDescent="0.25">
      <c r="A24" s="14">
        <v>3</v>
      </c>
      <c r="B24" s="20">
        <v>1805</v>
      </c>
      <c r="C24" s="20">
        <v>1200</v>
      </c>
      <c r="D24" s="20" t="s">
        <v>507</v>
      </c>
      <c r="E24" s="20">
        <v>1710</v>
      </c>
      <c r="F24" s="20">
        <v>19200</v>
      </c>
      <c r="G24" s="20" t="s">
        <v>508</v>
      </c>
    </row>
    <row r="25" spans="1:7" x14ac:dyDescent="0.25">
      <c r="A25" s="14">
        <v>4</v>
      </c>
      <c r="B25" s="20">
        <v>2110</v>
      </c>
      <c r="C25" s="20">
        <v>1950</v>
      </c>
      <c r="D25" s="20" t="s">
        <v>509</v>
      </c>
      <c r="E25" s="20">
        <v>1710</v>
      </c>
      <c r="F25" s="20">
        <v>19950</v>
      </c>
      <c r="G25" s="20" t="s">
        <v>510</v>
      </c>
    </row>
    <row r="26" spans="1:7" x14ac:dyDescent="0.25">
      <c r="A26" s="14">
        <v>5</v>
      </c>
      <c r="B26" s="20">
        <v>869</v>
      </c>
      <c r="C26" s="20">
        <v>2400</v>
      </c>
      <c r="D26" s="20" t="s">
        <v>511</v>
      </c>
      <c r="E26" s="20">
        <v>824</v>
      </c>
      <c r="F26" s="20">
        <v>20400</v>
      </c>
      <c r="G26" s="20" t="s">
        <v>512</v>
      </c>
    </row>
    <row r="27" spans="1:7" x14ac:dyDescent="0.25">
      <c r="A27" s="14">
        <v>6</v>
      </c>
      <c r="B27" s="20">
        <v>875</v>
      </c>
      <c r="C27" s="20">
        <v>2650</v>
      </c>
      <c r="D27" s="20" t="s">
        <v>513</v>
      </c>
      <c r="E27" s="20">
        <v>830</v>
      </c>
      <c r="F27" s="20">
        <v>20650</v>
      </c>
      <c r="G27" s="20" t="s">
        <v>514</v>
      </c>
    </row>
    <row r="28" spans="1:7" x14ac:dyDescent="0.25">
      <c r="A28" s="14">
        <v>7</v>
      </c>
      <c r="B28" s="20">
        <v>2620</v>
      </c>
      <c r="C28" s="20">
        <v>2750</v>
      </c>
      <c r="D28" s="20" t="s">
        <v>515</v>
      </c>
      <c r="E28" s="20">
        <v>2500</v>
      </c>
      <c r="F28" s="20">
        <v>20750</v>
      </c>
      <c r="G28" s="20" t="s">
        <v>516</v>
      </c>
    </row>
    <row r="29" spans="1:7" x14ac:dyDescent="0.25">
      <c r="A29" s="14">
        <v>8</v>
      </c>
      <c r="B29" s="20">
        <v>925</v>
      </c>
      <c r="C29" s="20">
        <v>3450</v>
      </c>
      <c r="D29" s="20" t="s">
        <v>517</v>
      </c>
      <c r="E29" s="20">
        <v>880</v>
      </c>
      <c r="F29" s="20">
        <v>21450</v>
      </c>
      <c r="G29" s="20" t="s">
        <v>518</v>
      </c>
    </row>
    <row r="30" spans="1:7" x14ac:dyDescent="0.25">
      <c r="A30" s="14">
        <v>9</v>
      </c>
      <c r="B30" s="20">
        <v>1844.9</v>
      </c>
      <c r="C30" s="20">
        <v>3800</v>
      </c>
      <c r="D30" s="20" t="s">
        <v>519</v>
      </c>
      <c r="E30" s="20">
        <v>1749.9</v>
      </c>
      <c r="F30" s="20">
        <v>21800</v>
      </c>
      <c r="G30" s="20" t="s">
        <v>520</v>
      </c>
    </row>
    <row r="31" spans="1:7" x14ac:dyDescent="0.25">
      <c r="A31" s="14">
        <v>10</v>
      </c>
      <c r="B31" s="20">
        <v>2110</v>
      </c>
      <c r="C31" s="20">
        <v>4150</v>
      </c>
      <c r="D31" s="20" t="s">
        <v>521</v>
      </c>
      <c r="E31" s="20">
        <v>1710</v>
      </c>
      <c r="F31" s="20">
        <v>22150</v>
      </c>
      <c r="G31" s="20" t="s">
        <v>522</v>
      </c>
    </row>
    <row r="32" spans="1:7" x14ac:dyDescent="0.25">
      <c r="A32" s="14">
        <v>11</v>
      </c>
      <c r="B32" s="20">
        <v>1475.9</v>
      </c>
      <c r="C32" s="20">
        <v>4750</v>
      </c>
      <c r="D32" s="20" t="s">
        <v>523</v>
      </c>
      <c r="E32" s="20">
        <v>1427.9</v>
      </c>
      <c r="F32" s="20">
        <v>22750</v>
      </c>
      <c r="G32" s="20" t="s">
        <v>524</v>
      </c>
    </row>
    <row r="33" spans="1:7" x14ac:dyDescent="0.25">
      <c r="A33" s="14">
        <v>12</v>
      </c>
      <c r="B33" s="20">
        <v>729</v>
      </c>
      <c r="C33" s="20">
        <v>5010</v>
      </c>
      <c r="D33" s="20" t="s">
        <v>525</v>
      </c>
      <c r="E33" s="20">
        <v>699</v>
      </c>
      <c r="F33" s="20">
        <v>23010</v>
      </c>
      <c r="G33" s="20" t="s">
        <v>526</v>
      </c>
    </row>
    <row r="34" spans="1:7" x14ac:dyDescent="0.25">
      <c r="A34" s="14">
        <v>13</v>
      </c>
      <c r="B34" s="20">
        <v>746</v>
      </c>
      <c r="C34" s="20">
        <v>5180</v>
      </c>
      <c r="D34" s="20" t="s">
        <v>527</v>
      </c>
      <c r="E34" s="20">
        <v>777</v>
      </c>
      <c r="F34" s="20">
        <v>23180</v>
      </c>
      <c r="G34" s="20" t="s">
        <v>528</v>
      </c>
    </row>
    <row r="35" spans="1:7" x14ac:dyDescent="0.25">
      <c r="A35" s="14">
        <v>14</v>
      </c>
      <c r="B35" s="20">
        <v>758</v>
      </c>
      <c r="C35" s="20">
        <v>5280</v>
      </c>
      <c r="D35" s="20" t="s">
        <v>529</v>
      </c>
      <c r="E35" s="20">
        <v>788</v>
      </c>
      <c r="F35" s="20">
        <v>23280</v>
      </c>
      <c r="G35" s="20" t="s">
        <v>530</v>
      </c>
    </row>
    <row r="36" spans="1:7" x14ac:dyDescent="0.25">
      <c r="A36" s="14" t="s">
        <v>531</v>
      </c>
      <c r="B36" s="20"/>
      <c r="C36" s="20"/>
      <c r="D36" s="20"/>
      <c r="E36" s="20"/>
      <c r="F36" s="20"/>
      <c r="G36" s="20"/>
    </row>
    <row r="37" spans="1:7" x14ac:dyDescent="0.25">
      <c r="A37" s="14">
        <v>17</v>
      </c>
      <c r="B37" s="20">
        <v>734</v>
      </c>
      <c r="C37" s="20">
        <v>5730</v>
      </c>
      <c r="D37" s="20" t="s">
        <v>532</v>
      </c>
      <c r="E37" s="20">
        <v>704</v>
      </c>
      <c r="F37" s="20">
        <v>23730</v>
      </c>
      <c r="G37" s="20" t="s">
        <v>533</v>
      </c>
    </row>
    <row r="38" spans="1:7" x14ac:dyDescent="0.25">
      <c r="A38" s="14">
        <v>18</v>
      </c>
      <c r="B38" s="20">
        <v>860</v>
      </c>
      <c r="C38" s="20">
        <v>5850</v>
      </c>
      <c r="D38" s="20" t="s">
        <v>534</v>
      </c>
      <c r="E38" s="20">
        <v>815</v>
      </c>
      <c r="F38" s="20">
        <v>23850</v>
      </c>
      <c r="G38" s="20" t="s">
        <v>535</v>
      </c>
    </row>
    <row r="39" spans="1:7" x14ac:dyDescent="0.25">
      <c r="A39" s="14">
        <v>19</v>
      </c>
      <c r="B39" s="20">
        <v>875</v>
      </c>
      <c r="C39" s="20">
        <v>6000</v>
      </c>
      <c r="D39" s="20" t="s">
        <v>536</v>
      </c>
      <c r="E39" s="20">
        <v>830</v>
      </c>
      <c r="F39" s="20">
        <v>24000</v>
      </c>
      <c r="G39" s="20" t="s">
        <v>537</v>
      </c>
    </row>
    <row r="40" spans="1:7" x14ac:dyDescent="0.25">
      <c r="A40" s="14">
        <v>20</v>
      </c>
      <c r="B40" s="20">
        <v>791</v>
      </c>
      <c r="C40" s="20">
        <v>6150</v>
      </c>
      <c r="D40" s="20" t="s">
        <v>538</v>
      </c>
      <c r="E40" s="20">
        <v>832</v>
      </c>
      <c r="F40" s="20">
        <v>24150</v>
      </c>
      <c r="G40" s="20" t="s">
        <v>539</v>
      </c>
    </row>
    <row r="41" spans="1:7" x14ac:dyDescent="0.25">
      <c r="A41" s="14">
        <v>21</v>
      </c>
      <c r="B41" s="20">
        <v>1495.9</v>
      </c>
      <c r="C41" s="20">
        <v>6450</v>
      </c>
      <c r="D41" s="20" t="s">
        <v>540</v>
      </c>
      <c r="E41" s="20">
        <v>1447.9</v>
      </c>
      <c r="F41" s="20">
        <v>24450</v>
      </c>
      <c r="G41" s="20" t="s">
        <v>541</v>
      </c>
    </row>
    <row r="42" spans="1:7" x14ac:dyDescent="0.25">
      <c r="A42" s="14">
        <v>22</v>
      </c>
      <c r="B42" s="20">
        <v>3510</v>
      </c>
      <c r="C42" s="20">
        <v>6600</v>
      </c>
      <c r="D42" s="20" t="s">
        <v>542</v>
      </c>
      <c r="E42" s="20">
        <v>3410</v>
      </c>
      <c r="F42" s="20">
        <v>24600</v>
      </c>
      <c r="G42" s="20" t="s">
        <v>543</v>
      </c>
    </row>
    <row r="43" spans="1:7" x14ac:dyDescent="0.25">
      <c r="A43" s="14">
        <v>23</v>
      </c>
      <c r="B43" s="20">
        <v>2180</v>
      </c>
      <c r="C43" s="20">
        <v>7500</v>
      </c>
      <c r="D43" s="20" t="s">
        <v>544</v>
      </c>
      <c r="E43" s="20">
        <v>2000</v>
      </c>
      <c r="F43" s="20">
        <v>25500</v>
      </c>
      <c r="G43" s="20" t="s">
        <v>545</v>
      </c>
    </row>
    <row r="44" spans="1:7" x14ac:dyDescent="0.25">
      <c r="A44" s="14">
        <v>24</v>
      </c>
      <c r="B44" s="20">
        <v>1525</v>
      </c>
      <c r="C44" s="20">
        <v>7700</v>
      </c>
      <c r="D44" s="20" t="s">
        <v>546</v>
      </c>
      <c r="E44" s="20">
        <v>1626.5</v>
      </c>
      <c r="F44" s="20">
        <v>25700</v>
      </c>
      <c r="G44" s="20" t="s">
        <v>547</v>
      </c>
    </row>
    <row r="45" spans="1:7" x14ac:dyDescent="0.25">
      <c r="A45" s="14">
        <v>25</v>
      </c>
      <c r="B45" s="20">
        <v>1930</v>
      </c>
      <c r="C45" s="20">
        <v>8040</v>
      </c>
      <c r="D45" s="20" t="s">
        <v>548</v>
      </c>
      <c r="E45" s="20">
        <v>1850</v>
      </c>
      <c r="F45" s="20">
        <v>26040</v>
      </c>
      <c r="G45" s="20" t="s">
        <v>549</v>
      </c>
    </row>
    <row r="46" spans="1:7" x14ac:dyDescent="0.25">
      <c r="A46" s="14">
        <v>26</v>
      </c>
      <c r="B46" s="20">
        <v>859</v>
      </c>
      <c r="C46" s="20">
        <v>8690</v>
      </c>
      <c r="D46" s="20" t="s">
        <v>550</v>
      </c>
      <c r="E46" s="20">
        <v>814</v>
      </c>
      <c r="F46" s="20">
        <v>26690</v>
      </c>
      <c r="G46" s="20" t="s">
        <v>551</v>
      </c>
    </row>
    <row r="47" spans="1:7" x14ac:dyDescent="0.25">
      <c r="A47" s="14">
        <v>27</v>
      </c>
      <c r="B47" s="20">
        <v>852</v>
      </c>
      <c r="C47" s="20">
        <v>9040</v>
      </c>
      <c r="D47" s="20" t="s">
        <v>552</v>
      </c>
      <c r="E47" s="20">
        <v>807</v>
      </c>
      <c r="F47" s="20">
        <v>27040</v>
      </c>
      <c r="G47" s="20" t="s">
        <v>553</v>
      </c>
    </row>
    <row r="48" spans="1:7" x14ac:dyDescent="0.25">
      <c r="A48" s="14">
        <v>28</v>
      </c>
      <c r="B48" s="20">
        <v>758</v>
      </c>
      <c r="C48" s="20">
        <v>9210</v>
      </c>
      <c r="D48" s="20" t="s">
        <v>554</v>
      </c>
      <c r="E48" s="20">
        <v>703</v>
      </c>
      <c r="F48" s="20">
        <v>27210</v>
      </c>
      <c r="G48" s="20" t="s">
        <v>555</v>
      </c>
    </row>
    <row r="49" spans="1:7" x14ac:dyDescent="0.25">
      <c r="A49" s="14">
        <v>292</v>
      </c>
      <c r="B49" s="20">
        <v>717</v>
      </c>
      <c r="C49" s="20">
        <v>9660</v>
      </c>
      <c r="D49" s="20" t="s">
        <v>556</v>
      </c>
      <c r="E49" s="20" t="s">
        <v>46</v>
      </c>
      <c r="F49" s="20"/>
      <c r="G49" s="20" t="s">
        <v>557</v>
      </c>
    </row>
    <row r="50" spans="1:7" x14ac:dyDescent="0.25">
      <c r="A50" s="14">
        <v>31</v>
      </c>
      <c r="B50" s="20">
        <v>462.5</v>
      </c>
      <c r="C50" s="20">
        <v>9870</v>
      </c>
      <c r="D50" s="20" t="s">
        <v>558</v>
      </c>
      <c r="E50" s="20">
        <v>452.5</v>
      </c>
      <c r="F50" s="20">
        <v>27760</v>
      </c>
      <c r="G50" s="20" t="s">
        <v>559</v>
      </c>
    </row>
    <row r="51" spans="1:7" x14ac:dyDescent="0.25">
      <c r="A51" s="14" t="s">
        <v>531</v>
      </c>
      <c r="B51" s="20"/>
      <c r="C51" s="20"/>
      <c r="D51" s="20"/>
      <c r="E51" s="20"/>
      <c r="F51" s="20"/>
      <c r="G51" s="20" t="s">
        <v>557</v>
      </c>
    </row>
    <row r="52" spans="1:7" x14ac:dyDescent="0.25">
      <c r="A52" s="14">
        <v>33</v>
      </c>
      <c r="B52" s="20">
        <v>1900</v>
      </c>
      <c r="C52" s="20">
        <v>36000</v>
      </c>
      <c r="D52" s="20" t="s">
        <v>560</v>
      </c>
      <c r="E52" s="20">
        <v>1900</v>
      </c>
      <c r="F52" s="20">
        <v>36000</v>
      </c>
      <c r="G52" s="20" t="s">
        <v>560</v>
      </c>
    </row>
    <row r="53" spans="1:7" x14ac:dyDescent="0.25">
      <c r="A53" s="14">
        <v>34</v>
      </c>
      <c r="B53" s="20">
        <v>2010</v>
      </c>
      <c r="C53" s="20">
        <v>36200</v>
      </c>
      <c r="D53" s="20" t="s">
        <v>561</v>
      </c>
      <c r="E53" s="20">
        <v>2010</v>
      </c>
      <c r="F53" s="20">
        <v>36200</v>
      </c>
      <c r="G53" s="20" t="s">
        <v>561</v>
      </c>
    </row>
    <row r="54" spans="1:7" x14ac:dyDescent="0.25">
      <c r="A54" s="14">
        <v>35</v>
      </c>
      <c r="B54" s="20">
        <v>1850</v>
      </c>
      <c r="C54" s="20">
        <v>36350</v>
      </c>
      <c r="D54" s="20" t="s">
        <v>562</v>
      </c>
      <c r="E54" s="20">
        <v>1850</v>
      </c>
      <c r="F54" s="20">
        <v>36350</v>
      </c>
      <c r="G54" s="20" t="s">
        <v>562</v>
      </c>
    </row>
    <row r="55" spans="1:7" x14ac:dyDescent="0.25">
      <c r="A55" s="14">
        <v>36</v>
      </c>
      <c r="B55" s="20">
        <v>1930</v>
      </c>
      <c r="C55" s="20">
        <v>36950</v>
      </c>
      <c r="D55" s="20" t="s">
        <v>563</v>
      </c>
      <c r="E55" s="20">
        <v>1930</v>
      </c>
      <c r="F55" s="20">
        <v>36950</v>
      </c>
      <c r="G55" s="20" t="s">
        <v>563</v>
      </c>
    </row>
    <row r="56" spans="1:7" x14ac:dyDescent="0.25">
      <c r="A56" s="14">
        <v>37</v>
      </c>
      <c r="B56" s="20">
        <v>1910</v>
      </c>
      <c r="C56" s="20">
        <v>37550</v>
      </c>
      <c r="D56" s="20" t="s">
        <v>564</v>
      </c>
      <c r="E56" s="20">
        <v>1910</v>
      </c>
      <c r="F56" s="20">
        <v>37550</v>
      </c>
      <c r="G56" s="20" t="s">
        <v>564</v>
      </c>
    </row>
    <row r="57" spans="1:7" x14ac:dyDescent="0.25">
      <c r="A57" s="14">
        <v>38</v>
      </c>
      <c r="B57" s="20">
        <v>2570</v>
      </c>
      <c r="C57" s="20">
        <v>37750</v>
      </c>
      <c r="D57" s="20" t="s">
        <v>565</v>
      </c>
      <c r="E57" s="20">
        <v>2570</v>
      </c>
      <c r="F57" s="20">
        <v>37750</v>
      </c>
      <c r="G57" s="20" t="s">
        <v>565</v>
      </c>
    </row>
    <row r="58" spans="1:7" x14ac:dyDescent="0.25">
      <c r="A58" s="14">
        <v>39</v>
      </c>
      <c r="B58" s="20">
        <v>1880</v>
      </c>
      <c r="C58" s="20">
        <v>38250</v>
      </c>
      <c r="D58" s="20" t="s">
        <v>566</v>
      </c>
      <c r="E58" s="20">
        <v>1880</v>
      </c>
      <c r="F58" s="20">
        <v>38250</v>
      </c>
      <c r="G58" s="20" t="s">
        <v>566</v>
      </c>
    </row>
    <row r="59" spans="1:7" x14ac:dyDescent="0.25">
      <c r="A59" s="14">
        <v>40</v>
      </c>
      <c r="B59" s="20">
        <v>2300</v>
      </c>
      <c r="C59" s="20">
        <v>38650</v>
      </c>
      <c r="D59" s="20" t="s">
        <v>567</v>
      </c>
      <c r="E59" s="20">
        <v>2300</v>
      </c>
      <c r="F59" s="20">
        <v>38650</v>
      </c>
      <c r="G59" s="20" t="s">
        <v>567</v>
      </c>
    </row>
    <row r="60" spans="1:7" x14ac:dyDescent="0.25">
      <c r="A60" s="14">
        <v>41</v>
      </c>
      <c r="B60" s="20">
        <v>2496</v>
      </c>
      <c r="C60" s="20">
        <v>39650</v>
      </c>
      <c r="D60" s="20" t="s">
        <v>568</v>
      </c>
      <c r="E60" s="20">
        <v>2496</v>
      </c>
      <c r="F60" s="20">
        <v>39650</v>
      </c>
      <c r="G60" s="20" t="s">
        <v>568</v>
      </c>
    </row>
    <row r="61" spans="1:7" x14ac:dyDescent="0.25">
      <c r="A61" s="14">
        <v>42</v>
      </c>
      <c r="B61" s="20">
        <v>3400</v>
      </c>
      <c r="C61" s="20">
        <v>41590</v>
      </c>
      <c r="D61" s="20" t="s">
        <v>569</v>
      </c>
      <c r="E61" s="20">
        <v>3400</v>
      </c>
      <c r="F61" s="20">
        <v>41590</v>
      </c>
      <c r="G61" s="20" t="s">
        <v>569</v>
      </c>
    </row>
    <row r="62" spans="1:7" x14ac:dyDescent="0.25">
      <c r="A62" s="14">
        <v>43</v>
      </c>
      <c r="B62" s="20">
        <v>3600</v>
      </c>
      <c r="C62" s="20">
        <v>43590</v>
      </c>
      <c r="D62" s="20" t="s">
        <v>570</v>
      </c>
      <c r="E62" s="20">
        <v>3600</v>
      </c>
      <c r="F62" s="20">
        <v>43590</v>
      </c>
      <c r="G62" s="20" t="s">
        <v>570</v>
      </c>
    </row>
    <row r="63" spans="1:7" x14ac:dyDescent="0.25">
      <c r="A63" s="14">
        <v>44</v>
      </c>
      <c r="B63" s="20">
        <v>703</v>
      </c>
      <c r="C63" s="20">
        <v>45590</v>
      </c>
      <c r="D63" s="20" t="s">
        <v>571</v>
      </c>
      <c r="E63" s="20">
        <v>703</v>
      </c>
      <c r="F63" s="20">
        <v>45590</v>
      </c>
      <c r="G63" s="20" t="s">
        <v>571</v>
      </c>
    </row>
    <row r="64" spans="1:7" x14ac:dyDescent="0.25">
      <c r="A64" t="s">
        <v>572</v>
      </c>
    </row>
  </sheetData>
  <mergeCells count="3">
    <mergeCell ref="B20:D20"/>
    <mergeCell ref="E20:G20"/>
    <mergeCell ref="A20:A21"/>
  </mergeCells>
  <pageMargins left="0.7" right="0.7" top="0.75" bottom="0.75" header="0.3" footer="0.3"/>
  <pageSetup paperSize="9" orientation="portrait"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307B76-3D57-4FAC-8A2A-C2CA8B55E9A1}">
  <dimension ref="A1:G4"/>
  <sheetViews>
    <sheetView workbookViewId="0">
      <selection activeCell="M9" sqref="M9"/>
    </sheetView>
  </sheetViews>
  <sheetFormatPr baseColWidth="10" defaultRowHeight="15" x14ac:dyDescent="0.25"/>
  <cols>
    <col min="1" max="1" width="19" customWidth="1"/>
    <col min="2" max="2" width="8.28515625" customWidth="1"/>
  </cols>
  <sheetData>
    <row r="1" spans="1:7" ht="18.75" x14ac:dyDescent="0.3">
      <c r="A1" s="21" t="s">
        <v>2063</v>
      </c>
    </row>
    <row r="3" spans="1:7" x14ac:dyDescent="0.25">
      <c r="A3" s="20" t="s">
        <v>851</v>
      </c>
      <c r="B3" s="20">
        <v>250</v>
      </c>
      <c r="C3" s="20">
        <v>500</v>
      </c>
      <c r="D3" s="20">
        <v>1000</v>
      </c>
      <c r="E3" s="20">
        <v>1500</v>
      </c>
      <c r="F3" s="20">
        <v>2000</v>
      </c>
      <c r="G3" s="20">
        <v>2500</v>
      </c>
    </row>
    <row r="4" spans="1:7" x14ac:dyDescent="0.25">
      <c r="A4" s="20" t="s">
        <v>852</v>
      </c>
      <c r="B4" s="20">
        <f>300*10^6/(B3*10^-9)/10^12</f>
        <v>1199.9999999999998</v>
      </c>
      <c r="C4" s="20">
        <f t="shared" ref="C4:G4" si="0">300*10^6/(C3*10^-9)/10^12</f>
        <v>599.99999999999989</v>
      </c>
      <c r="D4" s="20">
        <f t="shared" si="0"/>
        <v>299.99999999999994</v>
      </c>
      <c r="E4" s="20">
        <f t="shared" si="0"/>
        <v>200</v>
      </c>
      <c r="F4" s="20">
        <f t="shared" si="0"/>
        <v>149.99999999999997</v>
      </c>
      <c r="G4" s="20">
        <f t="shared" si="0"/>
        <v>119.99999999999999</v>
      </c>
    </row>
  </sheetData>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218399-4906-4418-B409-1F24861751C6}">
  <dimension ref="A1:E23"/>
  <sheetViews>
    <sheetView workbookViewId="0"/>
  </sheetViews>
  <sheetFormatPr baseColWidth="10" defaultRowHeight="15" x14ac:dyDescent="0.25"/>
  <cols>
    <col min="1" max="1" width="35.140625" customWidth="1"/>
    <col min="2" max="4" width="9.7109375" customWidth="1"/>
  </cols>
  <sheetData>
    <row r="1" spans="1:5" ht="18.75" x14ac:dyDescent="0.3">
      <c r="A1" s="21" t="s">
        <v>2062</v>
      </c>
    </row>
    <row r="2" spans="1:5" x14ac:dyDescent="0.25">
      <c r="A2" t="s">
        <v>850</v>
      </c>
    </row>
    <row r="4" spans="1:5" ht="15.75" thickBot="1" x14ac:dyDescent="0.3"/>
    <row r="5" spans="1:5" ht="16.5" thickBot="1" x14ac:dyDescent="0.3">
      <c r="A5" s="124" t="s">
        <v>843</v>
      </c>
      <c r="B5" s="130"/>
      <c r="C5" s="130"/>
    </row>
    <row r="6" spans="1:5" ht="16.5" thickBot="1" x14ac:dyDescent="0.3">
      <c r="A6" s="125" t="s">
        <v>842</v>
      </c>
      <c r="B6" s="124" t="s">
        <v>392</v>
      </c>
      <c r="C6" s="124" t="s">
        <v>827</v>
      </c>
      <c r="D6" s="124" t="s">
        <v>826</v>
      </c>
    </row>
    <row r="7" spans="1:5" x14ac:dyDescent="0.25">
      <c r="A7" s="129" t="s">
        <v>841</v>
      </c>
      <c r="B7" s="128">
        <v>20</v>
      </c>
      <c r="C7" s="128">
        <v>1000</v>
      </c>
      <c r="D7" s="128" t="s">
        <v>840</v>
      </c>
    </row>
    <row r="8" spans="1:5" x14ac:dyDescent="0.25">
      <c r="A8" s="121" t="s">
        <v>845</v>
      </c>
      <c r="B8" s="127">
        <v>0.1</v>
      </c>
      <c r="C8" s="127">
        <v>1</v>
      </c>
      <c r="D8" s="127" t="s">
        <v>820</v>
      </c>
    </row>
    <row r="9" spans="1:5" x14ac:dyDescent="0.25">
      <c r="A9" s="121" t="s">
        <v>839</v>
      </c>
      <c r="B9" s="127">
        <v>30</v>
      </c>
      <c r="C9" s="127">
        <v>60</v>
      </c>
      <c r="D9" s="127" t="s">
        <v>838</v>
      </c>
    </row>
    <row r="10" spans="1:5" x14ac:dyDescent="0.25">
      <c r="A10" s="121" t="s">
        <v>844</v>
      </c>
      <c r="B10" s="127">
        <v>0.3</v>
      </c>
      <c r="C10" s="127">
        <v>3</v>
      </c>
      <c r="D10" s="127" t="s">
        <v>820</v>
      </c>
    </row>
    <row r="11" spans="1:5" x14ac:dyDescent="0.25">
      <c r="A11" s="121" t="s">
        <v>837</v>
      </c>
      <c r="B11" s="127">
        <v>1</v>
      </c>
      <c r="C11" s="127">
        <v>100</v>
      </c>
      <c r="D11" s="127" t="s">
        <v>836</v>
      </c>
    </row>
    <row r="12" spans="1:5" x14ac:dyDescent="0.25">
      <c r="A12" s="121" t="s">
        <v>835</v>
      </c>
      <c r="B12" s="127">
        <v>10</v>
      </c>
      <c r="C12" s="127">
        <v>1000</v>
      </c>
      <c r="D12" s="127" t="s">
        <v>836</v>
      </c>
    </row>
    <row r="13" spans="1:5" ht="15.75" thickBot="1" x14ac:dyDescent="0.3">
      <c r="A13" s="119" t="s">
        <v>834</v>
      </c>
      <c r="B13" s="126" t="s">
        <v>833</v>
      </c>
      <c r="C13" s="126" t="s">
        <v>832</v>
      </c>
      <c r="D13" s="126" t="s">
        <v>820</v>
      </c>
    </row>
    <row r="14" spans="1:5" ht="16.5" thickBot="1" x14ac:dyDescent="0.3">
      <c r="A14" s="125" t="s">
        <v>831</v>
      </c>
      <c r="B14" s="124" t="s">
        <v>392</v>
      </c>
      <c r="C14" s="124" t="s">
        <v>827</v>
      </c>
      <c r="D14" s="124" t="s">
        <v>826</v>
      </c>
    </row>
    <row r="15" spans="1:5" x14ac:dyDescent="0.25">
      <c r="A15" s="121" t="s">
        <v>830</v>
      </c>
      <c r="B15" s="127">
        <v>1</v>
      </c>
      <c r="C15" s="127">
        <v>0.1</v>
      </c>
      <c r="D15" s="127" t="s">
        <v>820</v>
      </c>
      <c r="E15" s="131" t="s">
        <v>849</v>
      </c>
    </row>
    <row r="16" spans="1:5" ht="15.75" thickBot="1" x14ac:dyDescent="0.3">
      <c r="A16" s="119" t="s">
        <v>829</v>
      </c>
      <c r="B16" s="126" t="s">
        <v>848</v>
      </c>
      <c r="C16" s="126">
        <v>1E-3</v>
      </c>
      <c r="D16" s="126" t="s">
        <v>848</v>
      </c>
    </row>
    <row r="17" spans="1:4" ht="16.5" thickBot="1" x14ac:dyDescent="0.3">
      <c r="A17" s="125" t="s">
        <v>828</v>
      </c>
      <c r="B17" s="124" t="s">
        <v>392</v>
      </c>
      <c r="C17" s="124" t="s">
        <v>827</v>
      </c>
      <c r="D17" s="124" t="s">
        <v>826</v>
      </c>
    </row>
    <row r="18" spans="1:4" x14ac:dyDescent="0.25">
      <c r="A18" s="123" t="s">
        <v>825</v>
      </c>
      <c r="B18" s="122" t="s">
        <v>848</v>
      </c>
      <c r="C18" s="122">
        <v>1</v>
      </c>
      <c r="D18" s="122" t="s">
        <v>848</v>
      </c>
    </row>
    <row r="19" spans="1:4" x14ac:dyDescent="0.25">
      <c r="A19" s="121" t="s">
        <v>824</v>
      </c>
      <c r="B19" s="120" t="s">
        <v>823</v>
      </c>
      <c r="C19" s="120" t="s">
        <v>822</v>
      </c>
      <c r="D19" s="120" t="s">
        <v>820</v>
      </c>
    </row>
    <row r="20" spans="1:4" ht="15.75" thickBot="1" x14ac:dyDescent="0.3">
      <c r="A20" s="119" t="s">
        <v>821</v>
      </c>
      <c r="B20" s="118">
        <v>500</v>
      </c>
      <c r="C20" s="118">
        <v>1000</v>
      </c>
      <c r="D20" s="118" t="s">
        <v>838</v>
      </c>
    </row>
    <row r="22" spans="1:4" x14ac:dyDescent="0.25">
      <c r="A22" t="s">
        <v>846</v>
      </c>
    </row>
    <row r="23" spans="1:4" x14ac:dyDescent="0.25">
      <c r="A23" t="s">
        <v>847</v>
      </c>
    </row>
  </sheetData>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7010F-46F8-4265-AD01-C09882D7FE4C}">
  <dimension ref="A1:U125"/>
  <sheetViews>
    <sheetView topLeftCell="A89" workbookViewId="0">
      <selection activeCell="A97" sqref="A97:XFD97"/>
    </sheetView>
  </sheetViews>
  <sheetFormatPr baseColWidth="10" defaultColWidth="11.5703125" defaultRowHeight="15" x14ac:dyDescent="0.25"/>
  <cols>
    <col min="1" max="1" width="8" style="5" customWidth="1"/>
    <col min="2" max="2" width="8.28515625" style="44" customWidth="1"/>
    <col min="3" max="3" width="7.85546875" style="44" customWidth="1"/>
    <col min="4" max="4" width="14.85546875" style="44" customWidth="1"/>
    <col min="5" max="6" width="8.140625" style="5" customWidth="1"/>
    <col min="7" max="7" width="6.42578125" style="5" customWidth="1"/>
    <col min="8" max="8" width="7" style="5" customWidth="1"/>
    <col min="9" max="9" width="9.42578125" style="44" customWidth="1"/>
    <col min="10" max="10" width="22.42578125" style="45" customWidth="1"/>
    <col min="11" max="11" width="11" style="45" customWidth="1"/>
    <col min="12" max="13" width="11.5703125" style="5"/>
    <col min="14" max="15" width="8.7109375" style="44" customWidth="1"/>
    <col min="16" max="16" width="9.5703125" style="44" customWidth="1"/>
    <col min="17" max="17" width="10.7109375" style="44" customWidth="1"/>
    <col min="18" max="18" width="8.28515625" style="44" customWidth="1"/>
    <col min="19" max="19" width="7.7109375" style="44" customWidth="1"/>
    <col min="20" max="16384" width="11.5703125" style="44"/>
  </cols>
  <sheetData>
    <row r="1" spans="1:19" ht="18.75" x14ac:dyDescent="0.25">
      <c r="A1" s="43" t="s">
        <v>257</v>
      </c>
      <c r="E1" s="43" t="s">
        <v>1729</v>
      </c>
      <c r="F1" s="44"/>
      <c r="J1" s="43" t="s">
        <v>1760</v>
      </c>
      <c r="K1" s="43"/>
      <c r="L1"/>
      <c r="M1"/>
      <c r="O1" s="43" t="s">
        <v>1653</v>
      </c>
    </row>
    <row r="2" spans="1:19" ht="42.75" x14ac:dyDescent="0.25">
      <c r="A2" s="2" t="s">
        <v>447</v>
      </c>
      <c r="B2" s="2" t="s">
        <v>91</v>
      </c>
      <c r="C2" s="2" t="s">
        <v>1783</v>
      </c>
      <c r="D2" s="2" t="s">
        <v>1</v>
      </c>
      <c r="E2" s="355" t="s">
        <v>1784</v>
      </c>
      <c r="F2" s="356"/>
      <c r="G2" s="355" t="s">
        <v>1785</v>
      </c>
      <c r="H2" s="356"/>
      <c r="I2" s="2" t="s">
        <v>1786</v>
      </c>
      <c r="J2" s="2" t="s">
        <v>1787</v>
      </c>
      <c r="K2" s="2" t="s">
        <v>1763</v>
      </c>
      <c r="L2" s="2" t="s">
        <v>472</v>
      </c>
      <c r="M2" s="2" t="s">
        <v>1796</v>
      </c>
      <c r="N2" s="2" t="s">
        <v>1788</v>
      </c>
      <c r="O2" s="2" t="s">
        <v>1789</v>
      </c>
      <c r="P2" s="2" t="s">
        <v>1790</v>
      </c>
      <c r="Q2" s="2" t="s">
        <v>1791</v>
      </c>
      <c r="S2" s="2" t="s">
        <v>1792</v>
      </c>
    </row>
    <row r="3" spans="1:19" ht="30" x14ac:dyDescent="0.25">
      <c r="A3" s="3" t="s">
        <v>1654</v>
      </c>
      <c r="B3" s="3" t="s">
        <v>3</v>
      </c>
      <c r="C3" s="6">
        <v>2100</v>
      </c>
      <c r="D3" s="3" t="s">
        <v>4</v>
      </c>
      <c r="E3" s="6">
        <v>1920</v>
      </c>
      <c r="F3" s="6">
        <v>1980</v>
      </c>
      <c r="G3" s="6">
        <v>2110</v>
      </c>
      <c r="H3" s="6">
        <v>2170</v>
      </c>
      <c r="I3" s="3">
        <v>190</v>
      </c>
      <c r="J3" s="3" t="s">
        <v>1566</v>
      </c>
      <c r="K3" s="3"/>
      <c r="L3" s="3"/>
      <c r="M3" s="3" t="str">
        <f>IF(AND(ISNUMBER(N3),ISNUMBER(O3)),IF(ABS(N3-O3)&lt;0.1,"",IF(N3&gt;O3+0.1,"Intra-band SUL","Intra-band SDL")),"")</f>
        <v/>
      </c>
      <c r="N3" s="6">
        <f t="shared" ref="N3" si="0">IF(OR($B3="TDD",$B3="SDL"),"N/A",F3-E3)</f>
        <v>60</v>
      </c>
      <c r="O3" s="6">
        <f t="shared" ref="O3" si="1">IF(OR($B3="TDD",$B3="SUL"),"N/A",H3-G3)</f>
        <v>60</v>
      </c>
      <c r="P3" s="206">
        <f t="shared" ref="P3" si="2">IF(N3="N/A",IF(O3="N/A",G3-E3,O3),IF(O3="N/A",N3,N3+O3))</f>
        <v>120</v>
      </c>
      <c r="Q3" s="267"/>
      <c r="S3" s="205">
        <f t="shared" ref="S3:S63" si="3">300/C3*100</f>
        <v>14.285714285714285</v>
      </c>
    </row>
    <row r="4" spans="1:19" ht="30" x14ac:dyDescent="0.25">
      <c r="A4" s="3" t="s">
        <v>443</v>
      </c>
      <c r="B4" s="3" t="s">
        <v>3</v>
      </c>
      <c r="C4" s="6">
        <v>1900</v>
      </c>
      <c r="D4" s="3" t="s">
        <v>102</v>
      </c>
      <c r="E4" s="6">
        <v>1850</v>
      </c>
      <c r="F4" s="6">
        <v>1910</v>
      </c>
      <c r="G4" s="6">
        <v>1930</v>
      </c>
      <c r="H4" s="6">
        <v>1990</v>
      </c>
      <c r="I4" s="3">
        <v>80</v>
      </c>
      <c r="J4" s="3" t="s">
        <v>1567</v>
      </c>
      <c r="K4" s="3"/>
      <c r="L4" s="3"/>
      <c r="M4" s="3" t="str">
        <f t="shared" ref="M4:M65" si="4">IF(AND(ISNUMBER(N4),ISNUMBER(O4)),IF(ABS(N4-O4)&lt;0.1,"",IF(N4&gt;O4+0.1,"Intra-band SUL","Intra-band SDL")),"")</f>
        <v/>
      </c>
      <c r="N4" s="6">
        <f t="shared" ref="N4:N21" si="5">IF(OR($B4="TDD",$B4="SDL"),"N/A",F4-E4)</f>
        <v>60</v>
      </c>
      <c r="O4" s="6">
        <f t="shared" ref="O4:O21" si="6">IF(OR($B4="TDD",$B4="SUL"),"N/A",H4-G4)</f>
        <v>60</v>
      </c>
      <c r="P4" s="206">
        <f t="shared" ref="P4:P21" si="7">IF(N4="N/A",IF(O4="N/A",G4-E4,O4),IF(O4="N/A",N4,N4+O4))</f>
        <v>120</v>
      </c>
      <c r="Q4" s="267"/>
      <c r="S4" s="205">
        <f t="shared" si="3"/>
        <v>15.789473684210526</v>
      </c>
    </row>
    <row r="5" spans="1:19" ht="30" x14ac:dyDescent="0.25">
      <c r="A5" s="3" t="s">
        <v>11</v>
      </c>
      <c r="B5" s="3" t="s">
        <v>3</v>
      </c>
      <c r="C5" s="6">
        <v>1800</v>
      </c>
      <c r="D5" s="3" t="s">
        <v>12</v>
      </c>
      <c r="E5" s="6">
        <v>1710</v>
      </c>
      <c r="F5" s="6">
        <v>1785</v>
      </c>
      <c r="G5" s="6">
        <v>1805</v>
      </c>
      <c r="H5" s="6">
        <v>1880</v>
      </c>
      <c r="I5" s="3">
        <v>95</v>
      </c>
      <c r="J5" s="3" t="s">
        <v>1568</v>
      </c>
      <c r="K5" s="3"/>
      <c r="L5" s="3"/>
      <c r="M5" s="3" t="str">
        <f t="shared" si="4"/>
        <v/>
      </c>
      <c r="N5" s="6">
        <f t="shared" si="5"/>
        <v>75</v>
      </c>
      <c r="O5" s="6">
        <f t="shared" si="6"/>
        <v>75</v>
      </c>
      <c r="P5" s="206">
        <f t="shared" si="7"/>
        <v>150</v>
      </c>
      <c r="Q5" s="267"/>
      <c r="S5" s="205">
        <f t="shared" si="3"/>
        <v>16.666666666666664</v>
      </c>
    </row>
    <row r="6" spans="1:19" x14ac:dyDescent="0.25">
      <c r="A6" s="3" t="s">
        <v>15</v>
      </c>
      <c r="B6" s="3" t="s">
        <v>3</v>
      </c>
      <c r="C6" s="6">
        <v>850</v>
      </c>
      <c r="D6" s="3" t="s">
        <v>16</v>
      </c>
      <c r="E6" s="6">
        <v>824</v>
      </c>
      <c r="F6" s="6">
        <v>849</v>
      </c>
      <c r="G6" s="6">
        <v>869</v>
      </c>
      <c r="H6" s="6">
        <v>894</v>
      </c>
      <c r="I6" s="3">
        <v>45</v>
      </c>
      <c r="J6" s="3" t="s">
        <v>2007</v>
      </c>
      <c r="K6" s="3"/>
      <c r="L6" s="3" t="s">
        <v>1726</v>
      </c>
      <c r="M6" s="3" t="str">
        <f t="shared" si="4"/>
        <v/>
      </c>
      <c r="N6" s="6">
        <f t="shared" si="5"/>
        <v>25</v>
      </c>
      <c r="O6" s="6">
        <f t="shared" si="6"/>
        <v>25</v>
      </c>
      <c r="P6" s="206">
        <f t="shared" si="7"/>
        <v>50</v>
      </c>
      <c r="Q6" s="267"/>
      <c r="S6" s="205">
        <f t="shared" si="3"/>
        <v>35.294117647058826</v>
      </c>
    </row>
    <row r="7" spans="1:19" ht="30" x14ac:dyDescent="0.25">
      <c r="A7" s="3" t="s">
        <v>19</v>
      </c>
      <c r="B7" s="3" t="s">
        <v>3</v>
      </c>
      <c r="C7" s="6">
        <v>2600</v>
      </c>
      <c r="D7" s="3" t="s">
        <v>20</v>
      </c>
      <c r="E7" s="6">
        <v>2500</v>
      </c>
      <c r="F7" s="6">
        <v>2570</v>
      </c>
      <c r="G7" s="6">
        <v>2620</v>
      </c>
      <c r="H7" s="6">
        <v>2690</v>
      </c>
      <c r="I7" s="3">
        <v>120</v>
      </c>
      <c r="J7" s="3" t="s">
        <v>1562</v>
      </c>
      <c r="K7" s="3"/>
      <c r="L7" s="3"/>
      <c r="M7" s="3" t="str">
        <f t="shared" si="4"/>
        <v/>
      </c>
      <c r="N7" s="6">
        <f t="shared" si="5"/>
        <v>70</v>
      </c>
      <c r="O7" s="6">
        <f t="shared" si="6"/>
        <v>70</v>
      </c>
      <c r="P7" s="206">
        <f t="shared" si="7"/>
        <v>140</v>
      </c>
      <c r="Q7" s="267"/>
      <c r="S7" s="205">
        <f t="shared" si="3"/>
        <v>11.538461538461538</v>
      </c>
    </row>
    <row r="8" spans="1:19" ht="30" x14ac:dyDescent="0.25">
      <c r="A8" s="3" t="s">
        <v>23</v>
      </c>
      <c r="B8" s="3" t="s">
        <v>3</v>
      </c>
      <c r="C8" s="6">
        <v>900</v>
      </c>
      <c r="D8" s="3" t="s">
        <v>97</v>
      </c>
      <c r="E8" s="6">
        <v>880</v>
      </c>
      <c r="F8" s="6">
        <v>915</v>
      </c>
      <c r="G8" s="6">
        <v>925</v>
      </c>
      <c r="H8" s="6">
        <v>960</v>
      </c>
      <c r="I8" s="3">
        <v>45</v>
      </c>
      <c r="J8" s="3" t="s">
        <v>2008</v>
      </c>
      <c r="K8" s="3"/>
      <c r="L8" s="3" t="s">
        <v>1726</v>
      </c>
      <c r="M8" s="3" t="str">
        <f t="shared" si="4"/>
        <v/>
      </c>
      <c r="N8" s="6">
        <f t="shared" si="5"/>
        <v>35</v>
      </c>
      <c r="O8" s="6">
        <f t="shared" si="6"/>
        <v>35</v>
      </c>
      <c r="P8" s="206">
        <f t="shared" si="7"/>
        <v>70</v>
      </c>
      <c r="Q8" s="267"/>
      <c r="S8" s="205">
        <f t="shared" si="3"/>
        <v>33.333333333333329</v>
      </c>
    </row>
    <row r="9" spans="1:19" x14ac:dyDescent="0.25">
      <c r="A9" s="3" t="s">
        <v>26</v>
      </c>
      <c r="B9" s="3" t="s">
        <v>3</v>
      </c>
      <c r="C9" s="6">
        <v>700</v>
      </c>
      <c r="D9" s="3" t="s">
        <v>27</v>
      </c>
      <c r="E9" s="6">
        <v>699</v>
      </c>
      <c r="F9" s="6">
        <v>716</v>
      </c>
      <c r="G9" s="6">
        <v>729</v>
      </c>
      <c r="H9" s="6">
        <v>746</v>
      </c>
      <c r="I9" s="3">
        <v>30</v>
      </c>
      <c r="J9" s="3" t="s">
        <v>30</v>
      </c>
      <c r="K9" s="3"/>
      <c r="L9" s="3"/>
      <c r="M9" s="3" t="str">
        <f t="shared" si="4"/>
        <v/>
      </c>
      <c r="N9" s="6">
        <f t="shared" si="5"/>
        <v>17</v>
      </c>
      <c r="O9" s="6">
        <f t="shared" si="6"/>
        <v>17</v>
      </c>
      <c r="P9" s="206">
        <f t="shared" si="7"/>
        <v>34</v>
      </c>
      <c r="Q9" s="267"/>
      <c r="S9" s="205">
        <f t="shared" si="3"/>
        <v>42.857142857142854</v>
      </c>
    </row>
    <row r="10" spans="1:19" x14ac:dyDescent="0.25">
      <c r="A10" s="3" t="s">
        <v>1489</v>
      </c>
      <c r="B10" s="3" t="s">
        <v>3</v>
      </c>
      <c r="C10" s="6">
        <v>700</v>
      </c>
      <c r="D10" s="3" t="s">
        <v>1511</v>
      </c>
      <c r="E10" s="3">
        <v>777</v>
      </c>
      <c r="F10" s="3">
        <v>787</v>
      </c>
      <c r="G10" s="3">
        <v>746</v>
      </c>
      <c r="H10" s="3">
        <v>756</v>
      </c>
      <c r="I10" s="3">
        <v>-31</v>
      </c>
      <c r="J10" s="3" t="s">
        <v>141</v>
      </c>
      <c r="K10" s="3"/>
      <c r="L10" s="3"/>
      <c r="M10" s="3" t="str">
        <f t="shared" si="4"/>
        <v/>
      </c>
      <c r="N10" s="6">
        <f t="shared" si="5"/>
        <v>10</v>
      </c>
      <c r="O10" s="6">
        <f t="shared" si="6"/>
        <v>10</v>
      </c>
      <c r="P10" s="206">
        <f t="shared" si="7"/>
        <v>20</v>
      </c>
      <c r="Q10" s="267"/>
      <c r="S10" s="205">
        <f t="shared" si="3"/>
        <v>42.857142857142854</v>
      </c>
    </row>
    <row r="11" spans="1:19" x14ac:dyDescent="0.25">
      <c r="A11" s="3" t="s">
        <v>1490</v>
      </c>
      <c r="B11" s="3" t="s">
        <v>3</v>
      </c>
      <c r="C11" s="6">
        <v>700</v>
      </c>
      <c r="D11" s="3" t="s">
        <v>1511</v>
      </c>
      <c r="E11" s="3">
        <v>788</v>
      </c>
      <c r="F11" s="3">
        <v>798</v>
      </c>
      <c r="G11" s="3">
        <v>758</v>
      </c>
      <c r="H11" s="3">
        <v>768</v>
      </c>
      <c r="I11" s="3">
        <v>-30</v>
      </c>
      <c r="J11" s="3" t="s">
        <v>141</v>
      </c>
      <c r="K11" s="3"/>
      <c r="L11" s="3"/>
      <c r="M11" s="3" t="str">
        <f t="shared" si="4"/>
        <v/>
      </c>
      <c r="N11" s="6">
        <f t="shared" si="5"/>
        <v>10</v>
      </c>
      <c r="O11" s="6">
        <f t="shared" si="6"/>
        <v>10</v>
      </c>
      <c r="P11" s="206">
        <f t="shared" si="7"/>
        <v>20</v>
      </c>
      <c r="Q11" s="267"/>
      <c r="S11" s="205">
        <f t="shared" si="3"/>
        <v>42.857142857142854</v>
      </c>
    </row>
    <row r="12" spans="1:19" ht="30" x14ac:dyDescent="0.25">
      <c r="A12" s="3" t="s">
        <v>1529</v>
      </c>
      <c r="B12" s="3" t="s">
        <v>3</v>
      </c>
      <c r="C12" s="6">
        <v>850</v>
      </c>
      <c r="D12" s="3" t="s">
        <v>154</v>
      </c>
      <c r="E12" s="3">
        <v>815</v>
      </c>
      <c r="F12" s="3">
        <v>830</v>
      </c>
      <c r="G12" s="3">
        <v>860</v>
      </c>
      <c r="H12" s="3">
        <v>875</v>
      </c>
      <c r="I12" s="3">
        <v>45</v>
      </c>
      <c r="J12" s="3" t="s">
        <v>30</v>
      </c>
      <c r="K12" s="3"/>
      <c r="L12" s="3"/>
      <c r="M12" s="3" t="str">
        <f t="shared" si="4"/>
        <v/>
      </c>
      <c r="N12" s="6">
        <f t="shared" si="5"/>
        <v>15</v>
      </c>
      <c r="O12" s="6">
        <f t="shared" si="6"/>
        <v>15</v>
      </c>
      <c r="P12" s="206">
        <f t="shared" si="7"/>
        <v>30</v>
      </c>
      <c r="Q12" s="267"/>
      <c r="S12" s="205">
        <f t="shared" si="3"/>
        <v>35.294117647058826</v>
      </c>
    </row>
    <row r="13" spans="1:19" ht="30" x14ac:dyDescent="0.25">
      <c r="A13" s="3" t="s">
        <v>31</v>
      </c>
      <c r="B13" s="3" t="s">
        <v>3</v>
      </c>
      <c r="C13" s="6">
        <v>800</v>
      </c>
      <c r="D13" s="3" t="s">
        <v>32</v>
      </c>
      <c r="E13" s="6">
        <v>832</v>
      </c>
      <c r="F13" s="6">
        <v>862</v>
      </c>
      <c r="G13" s="6">
        <v>791</v>
      </c>
      <c r="H13" s="6">
        <v>821</v>
      </c>
      <c r="I13" s="3">
        <v>-41</v>
      </c>
      <c r="J13" s="3" t="s">
        <v>7</v>
      </c>
      <c r="K13" s="3"/>
      <c r="L13" s="3"/>
      <c r="M13" s="3" t="str">
        <f t="shared" si="4"/>
        <v/>
      </c>
      <c r="N13" s="6">
        <f t="shared" si="5"/>
        <v>30</v>
      </c>
      <c r="O13" s="6">
        <f t="shared" si="6"/>
        <v>30</v>
      </c>
      <c r="P13" s="206">
        <f t="shared" si="7"/>
        <v>60</v>
      </c>
      <c r="Q13" s="267"/>
      <c r="S13" s="205">
        <f t="shared" si="3"/>
        <v>37.5</v>
      </c>
    </row>
    <row r="14" spans="1:19" ht="45" x14ac:dyDescent="0.25">
      <c r="A14" s="3" t="s">
        <v>1491</v>
      </c>
      <c r="B14" s="3" t="s">
        <v>3</v>
      </c>
      <c r="C14" s="6">
        <v>1600</v>
      </c>
      <c r="D14" s="3" t="s">
        <v>166</v>
      </c>
      <c r="E14" s="205">
        <v>1626.5</v>
      </c>
      <c r="F14" s="205">
        <v>1660.5</v>
      </c>
      <c r="G14" s="6">
        <v>1525</v>
      </c>
      <c r="H14" s="6">
        <v>1559</v>
      </c>
      <c r="I14" s="261" t="s">
        <v>2020</v>
      </c>
      <c r="J14" s="3" t="s">
        <v>141</v>
      </c>
      <c r="K14" s="3"/>
      <c r="L14" s="3" t="s">
        <v>2004</v>
      </c>
      <c r="M14" s="3" t="str">
        <f t="shared" si="4"/>
        <v/>
      </c>
      <c r="N14" s="6">
        <f t="shared" si="5"/>
        <v>34</v>
      </c>
      <c r="O14" s="6">
        <f t="shared" si="6"/>
        <v>34</v>
      </c>
      <c r="P14" s="206">
        <f t="shared" si="7"/>
        <v>68</v>
      </c>
      <c r="Q14" s="267"/>
      <c r="S14" s="205">
        <f t="shared" si="3"/>
        <v>18.75</v>
      </c>
    </row>
    <row r="15" spans="1:19" ht="30" x14ac:dyDescent="0.25">
      <c r="A15" s="3" t="s">
        <v>8</v>
      </c>
      <c r="B15" s="3" t="s">
        <v>3</v>
      </c>
      <c r="C15" s="6">
        <v>1900</v>
      </c>
      <c r="D15" s="3" t="s">
        <v>36</v>
      </c>
      <c r="E15" s="6">
        <v>1850</v>
      </c>
      <c r="F15" s="6">
        <v>1915</v>
      </c>
      <c r="G15" s="6">
        <v>1930</v>
      </c>
      <c r="H15" s="6">
        <v>1995</v>
      </c>
      <c r="I15" s="3">
        <v>80</v>
      </c>
      <c r="J15" s="3" t="s">
        <v>2009</v>
      </c>
      <c r="K15" s="3"/>
      <c r="L15" s="3" t="s">
        <v>1726</v>
      </c>
      <c r="M15" s="3" t="str">
        <f t="shared" si="4"/>
        <v/>
      </c>
      <c r="N15" s="6">
        <f t="shared" si="5"/>
        <v>65</v>
      </c>
      <c r="O15" s="6">
        <f t="shared" si="6"/>
        <v>65</v>
      </c>
      <c r="P15" s="206">
        <f t="shared" si="7"/>
        <v>130</v>
      </c>
      <c r="Q15" s="267"/>
      <c r="S15" s="205">
        <f t="shared" si="3"/>
        <v>15.789473684210526</v>
      </c>
    </row>
    <row r="16" spans="1:19" ht="30" x14ac:dyDescent="0.25">
      <c r="A16" s="3" t="s">
        <v>1492</v>
      </c>
      <c r="B16" s="3" t="s">
        <v>3</v>
      </c>
      <c r="C16" s="6">
        <v>850</v>
      </c>
      <c r="D16" s="3" t="s">
        <v>1512</v>
      </c>
      <c r="E16" s="3">
        <v>814</v>
      </c>
      <c r="F16" s="3">
        <v>849</v>
      </c>
      <c r="G16" s="3">
        <v>859</v>
      </c>
      <c r="H16" s="3">
        <v>894</v>
      </c>
      <c r="I16" s="3">
        <v>45</v>
      </c>
      <c r="J16" s="3" t="s">
        <v>2010</v>
      </c>
      <c r="K16" s="3"/>
      <c r="L16" s="3" t="s">
        <v>1726</v>
      </c>
      <c r="M16" s="3" t="str">
        <f t="shared" si="4"/>
        <v/>
      </c>
      <c r="N16" s="6">
        <f t="shared" si="5"/>
        <v>35</v>
      </c>
      <c r="O16" s="6">
        <f t="shared" si="6"/>
        <v>35</v>
      </c>
      <c r="P16" s="206">
        <f t="shared" si="7"/>
        <v>70</v>
      </c>
      <c r="Q16" s="267"/>
      <c r="S16" s="205">
        <f t="shared" si="3"/>
        <v>35.294117647058826</v>
      </c>
    </row>
    <row r="17" spans="1:19" x14ac:dyDescent="0.25">
      <c r="A17" s="3" t="s">
        <v>39</v>
      </c>
      <c r="B17" s="3" t="s">
        <v>3</v>
      </c>
      <c r="C17" s="6">
        <v>700</v>
      </c>
      <c r="D17" s="3" t="s">
        <v>40</v>
      </c>
      <c r="E17" s="6">
        <v>703</v>
      </c>
      <c r="F17" s="6">
        <v>748</v>
      </c>
      <c r="G17" s="6">
        <v>758</v>
      </c>
      <c r="H17" s="6">
        <v>803</v>
      </c>
      <c r="I17" s="3">
        <v>55</v>
      </c>
      <c r="J17" s="3" t="s">
        <v>1569</v>
      </c>
      <c r="K17" s="3"/>
      <c r="L17" s="216" t="s">
        <v>438</v>
      </c>
      <c r="M17" s="3" t="str">
        <f t="shared" si="4"/>
        <v/>
      </c>
      <c r="N17" s="6">
        <f t="shared" si="5"/>
        <v>45</v>
      </c>
      <c r="O17" s="6">
        <f t="shared" si="6"/>
        <v>45</v>
      </c>
      <c r="P17" s="206">
        <f t="shared" si="7"/>
        <v>90</v>
      </c>
      <c r="Q17" s="267"/>
      <c r="S17" s="205">
        <f t="shared" si="3"/>
        <v>42.857142857142854</v>
      </c>
    </row>
    <row r="18" spans="1:19" x14ac:dyDescent="0.25">
      <c r="A18" s="3" t="s">
        <v>897</v>
      </c>
      <c r="B18" s="3" t="s">
        <v>98</v>
      </c>
      <c r="C18" s="6">
        <v>700</v>
      </c>
      <c r="D18" s="3" t="s">
        <v>27</v>
      </c>
      <c r="E18" s="281" t="s">
        <v>46</v>
      </c>
      <c r="F18" s="282"/>
      <c r="G18" s="3">
        <v>717</v>
      </c>
      <c r="H18" s="3">
        <v>728</v>
      </c>
      <c r="I18" s="3" t="s">
        <v>46</v>
      </c>
      <c r="J18" s="3" t="s">
        <v>141</v>
      </c>
      <c r="K18" s="3"/>
      <c r="L18" s="216" t="s">
        <v>438</v>
      </c>
      <c r="M18" s="3" t="str">
        <f t="shared" si="4"/>
        <v/>
      </c>
      <c r="N18" s="6" t="str">
        <f t="shared" si="5"/>
        <v>N/A</v>
      </c>
      <c r="O18" s="6">
        <f t="shared" si="6"/>
        <v>11</v>
      </c>
      <c r="P18" s="206">
        <f t="shared" si="7"/>
        <v>11</v>
      </c>
      <c r="Q18" s="267"/>
      <c r="S18" s="205">
        <f t="shared" si="3"/>
        <v>42.857142857142854</v>
      </c>
    </row>
    <row r="19" spans="1:19" x14ac:dyDescent="0.25">
      <c r="A19" s="3" t="s">
        <v>1493</v>
      </c>
      <c r="B19" s="3" t="s">
        <v>3</v>
      </c>
      <c r="C19" s="6">
        <v>2300</v>
      </c>
      <c r="D19" s="3" t="s">
        <v>1513</v>
      </c>
      <c r="E19" s="6">
        <v>2305</v>
      </c>
      <c r="F19" s="6">
        <v>2315</v>
      </c>
      <c r="G19" s="6">
        <v>2350</v>
      </c>
      <c r="H19" s="6">
        <v>2360</v>
      </c>
      <c r="I19" s="3">
        <v>45</v>
      </c>
      <c r="J19" s="3" t="s">
        <v>141</v>
      </c>
      <c r="K19" s="3"/>
      <c r="L19" s="3"/>
      <c r="M19" s="3" t="str">
        <f t="shared" si="4"/>
        <v/>
      </c>
      <c r="N19" s="6">
        <f t="shared" si="5"/>
        <v>10</v>
      </c>
      <c r="O19" s="6">
        <f t="shared" si="6"/>
        <v>10</v>
      </c>
      <c r="P19" s="206">
        <f t="shared" si="7"/>
        <v>20</v>
      </c>
      <c r="Q19" s="267"/>
      <c r="S19" s="205">
        <f t="shared" si="3"/>
        <v>13.043478260869565</v>
      </c>
    </row>
    <row r="20" spans="1:19" x14ac:dyDescent="0.25">
      <c r="A20" s="3" t="s">
        <v>43</v>
      </c>
      <c r="B20" s="3" t="s">
        <v>44</v>
      </c>
      <c r="C20" s="6">
        <v>2100</v>
      </c>
      <c r="D20" s="3" t="s">
        <v>4</v>
      </c>
      <c r="E20" s="276">
        <v>2010</v>
      </c>
      <c r="F20" s="277"/>
      <c r="G20" s="276">
        <v>2025</v>
      </c>
      <c r="H20" s="277"/>
      <c r="I20" s="3" t="s">
        <v>46</v>
      </c>
      <c r="J20" s="3" t="s">
        <v>30</v>
      </c>
      <c r="K20" s="3"/>
      <c r="L20" s="3"/>
      <c r="M20" s="3" t="str">
        <f t="shared" si="4"/>
        <v/>
      </c>
      <c r="N20" s="6" t="str">
        <f t="shared" si="5"/>
        <v>N/A</v>
      </c>
      <c r="O20" s="6" t="str">
        <f t="shared" si="6"/>
        <v>N/A</v>
      </c>
      <c r="P20" s="206">
        <f t="shared" si="7"/>
        <v>15</v>
      </c>
      <c r="Q20" s="267"/>
      <c r="S20" s="205">
        <f t="shared" si="3"/>
        <v>14.285714285714285</v>
      </c>
    </row>
    <row r="21" spans="1:19" ht="45" x14ac:dyDescent="0.25">
      <c r="A21" s="3" t="s">
        <v>1740</v>
      </c>
      <c r="B21" s="3" t="s">
        <v>44</v>
      </c>
      <c r="C21" s="6">
        <v>2600</v>
      </c>
      <c r="D21" s="3" t="s">
        <v>20</v>
      </c>
      <c r="E21" s="276">
        <v>2570</v>
      </c>
      <c r="F21" s="277"/>
      <c r="G21" s="276">
        <v>2620</v>
      </c>
      <c r="H21" s="277"/>
      <c r="I21" s="3" t="s">
        <v>46</v>
      </c>
      <c r="J21" s="3" t="s">
        <v>52</v>
      </c>
      <c r="K21" s="3"/>
      <c r="L21" s="3" t="s">
        <v>1737</v>
      </c>
      <c r="M21" s="3" t="str">
        <f t="shared" si="4"/>
        <v/>
      </c>
      <c r="N21" s="6" t="str">
        <f t="shared" si="5"/>
        <v>N/A</v>
      </c>
      <c r="O21" s="6" t="str">
        <f t="shared" si="6"/>
        <v>N/A</v>
      </c>
      <c r="P21" s="206">
        <f t="shared" si="7"/>
        <v>50</v>
      </c>
      <c r="Q21" s="267"/>
      <c r="S21" s="205">
        <f t="shared" si="3"/>
        <v>11.538461538461538</v>
      </c>
    </row>
    <row r="22" spans="1:19" x14ac:dyDescent="0.25">
      <c r="A22" s="3" t="s">
        <v>49</v>
      </c>
      <c r="B22" s="3" t="s">
        <v>44</v>
      </c>
      <c r="C22" s="6">
        <v>1900</v>
      </c>
      <c r="D22" s="3" t="s">
        <v>50</v>
      </c>
      <c r="E22" s="276">
        <v>1880</v>
      </c>
      <c r="F22" s="277"/>
      <c r="G22" s="276">
        <v>1920</v>
      </c>
      <c r="H22" s="277"/>
      <c r="I22" s="3" t="s">
        <v>46</v>
      </c>
      <c r="J22" s="3" t="s">
        <v>52</v>
      </c>
      <c r="K22" s="3"/>
      <c r="L22" s="3"/>
      <c r="M22" s="3" t="str">
        <f t="shared" si="4"/>
        <v/>
      </c>
      <c r="N22" s="6" t="str">
        <f t="shared" ref="N22:N65" si="8">IF(OR($B22="TDD",$B22="SDL"),"N/A",F22-E22)</f>
        <v>N/A</v>
      </c>
      <c r="O22" s="6" t="str">
        <f t="shared" ref="O22:O65" si="9">IF(OR($B22="TDD",$B22="SUL"),"N/A",H22-G22)</f>
        <v>N/A</v>
      </c>
      <c r="P22" s="206">
        <f t="shared" ref="P22:P65" si="10">IF(N22="N/A",IF(O22="N/A",G22-E22,O22),IF(O22="N/A",N22,N22+O22))</f>
        <v>40</v>
      </c>
      <c r="Q22" s="267"/>
      <c r="S22" s="205">
        <f t="shared" si="3"/>
        <v>15.789473684210526</v>
      </c>
    </row>
    <row r="23" spans="1:19" ht="30" x14ac:dyDescent="0.25">
      <c r="A23" s="3" t="s">
        <v>53</v>
      </c>
      <c r="B23" s="3" t="s">
        <v>44</v>
      </c>
      <c r="C23" s="6">
        <v>2300</v>
      </c>
      <c r="D23" s="3" t="s">
        <v>54</v>
      </c>
      <c r="E23" s="276">
        <v>2300</v>
      </c>
      <c r="F23" s="277"/>
      <c r="G23" s="276">
        <v>2400</v>
      </c>
      <c r="H23" s="277"/>
      <c r="I23" s="3" t="s">
        <v>46</v>
      </c>
      <c r="J23" s="3" t="s">
        <v>2011</v>
      </c>
      <c r="K23" s="3"/>
      <c r="L23" s="3"/>
      <c r="M23" s="3" t="str">
        <f t="shared" si="4"/>
        <v/>
      </c>
      <c r="N23" s="6" t="str">
        <f t="shared" si="8"/>
        <v>N/A</v>
      </c>
      <c r="O23" s="6" t="str">
        <f t="shared" si="9"/>
        <v>N/A</v>
      </c>
      <c r="P23" s="206">
        <f t="shared" si="10"/>
        <v>100</v>
      </c>
      <c r="Q23" s="267"/>
      <c r="S23" s="205">
        <f t="shared" si="3"/>
        <v>13.043478260869565</v>
      </c>
    </row>
    <row r="24" spans="1:19" ht="30" x14ac:dyDescent="0.25">
      <c r="A24" s="3" t="s">
        <v>47</v>
      </c>
      <c r="B24" s="3" t="s">
        <v>44</v>
      </c>
      <c r="C24" s="6">
        <v>2500</v>
      </c>
      <c r="D24" s="3" t="s">
        <v>56</v>
      </c>
      <c r="E24" s="276">
        <v>2496</v>
      </c>
      <c r="F24" s="277"/>
      <c r="G24" s="276">
        <v>2690</v>
      </c>
      <c r="H24" s="277"/>
      <c r="I24" s="3" t="s">
        <v>46</v>
      </c>
      <c r="J24" s="3" t="s">
        <v>1570</v>
      </c>
      <c r="K24" s="3"/>
      <c r="L24" s="3"/>
      <c r="M24" s="3" t="str">
        <f t="shared" si="4"/>
        <v/>
      </c>
      <c r="N24" s="6" t="str">
        <f t="shared" si="8"/>
        <v>N/A</v>
      </c>
      <c r="O24" s="6" t="str">
        <f t="shared" si="9"/>
        <v>N/A</v>
      </c>
      <c r="P24" s="206">
        <f t="shared" si="10"/>
        <v>194</v>
      </c>
      <c r="Q24" s="267"/>
      <c r="S24" s="205">
        <f t="shared" si="3"/>
        <v>12</v>
      </c>
    </row>
    <row r="25" spans="1:19" x14ac:dyDescent="0.25">
      <c r="A25" s="3" t="s">
        <v>1494</v>
      </c>
      <c r="B25" s="3" t="s">
        <v>44</v>
      </c>
      <c r="C25" s="6">
        <v>5200</v>
      </c>
      <c r="D25" s="3" t="s">
        <v>1514</v>
      </c>
      <c r="E25" s="276">
        <v>5150</v>
      </c>
      <c r="F25" s="277"/>
      <c r="G25" s="276">
        <v>5925</v>
      </c>
      <c r="H25" s="277"/>
      <c r="I25" s="3" t="s">
        <v>46</v>
      </c>
      <c r="J25" s="3" t="s">
        <v>2012</v>
      </c>
      <c r="K25" s="3"/>
      <c r="L25" s="3" t="s">
        <v>1722</v>
      </c>
      <c r="M25" s="3" t="str">
        <f t="shared" si="4"/>
        <v/>
      </c>
      <c r="N25" s="6" t="str">
        <f t="shared" si="8"/>
        <v>N/A</v>
      </c>
      <c r="O25" s="6" t="str">
        <f t="shared" si="9"/>
        <v>N/A</v>
      </c>
      <c r="P25" s="206">
        <f t="shared" si="10"/>
        <v>775</v>
      </c>
      <c r="Q25" s="267"/>
      <c r="S25" s="205">
        <f t="shared" si="3"/>
        <v>5.7692307692307692</v>
      </c>
    </row>
    <row r="26" spans="1:19" x14ac:dyDescent="0.25">
      <c r="A26" s="3" t="s">
        <v>1495</v>
      </c>
      <c r="B26" s="3" t="s">
        <v>44</v>
      </c>
      <c r="C26" s="6">
        <v>5900</v>
      </c>
      <c r="D26" s="3" t="s">
        <v>1515</v>
      </c>
      <c r="E26" s="276">
        <v>5855</v>
      </c>
      <c r="F26" s="277"/>
      <c r="G26" s="276">
        <v>5925</v>
      </c>
      <c r="H26" s="277"/>
      <c r="I26" s="3" t="s">
        <v>46</v>
      </c>
      <c r="J26" s="3" t="s">
        <v>1516</v>
      </c>
      <c r="K26" s="3"/>
      <c r="L26" s="3" t="s">
        <v>1517</v>
      </c>
      <c r="M26" s="3" t="str">
        <f t="shared" si="4"/>
        <v/>
      </c>
      <c r="N26" s="6" t="str">
        <f t="shared" si="8"/>
        <v>N/A</v>
      </c>
      <c r="O26" s="6" t="str">
        <f t="shared" si="9"/>
        <v>N/A</v>
      </c>
      <c r="P26" s="206">
        <f t="shared" si="10"/>
        <v>70</v>
      </c>
      <c r="Q26" s="267"/>
      <c r="S26" s="205">
        <f t="shared" si="3"/>
        <v>5.0847457627118651</v>
      </c>
    </row>
    <row r="27" spans="1:19" ht="45" x14ac:dyDescent="0.25">
      <c r="A27" s="3" t="s">
        <v>1496</v>
      </c>
      <c r="B27" s="3" t="s">
        <v>44</v>
      </c>
      <c r="C27" s="6">
        <v>3500</v>
      </c>
      <c r="D27" s="3" t="s">
        <v>1518</v>
      </c>
      <c r="E27" s="276">
        <v>3550</v>
      </c>
      <c r="F27" s="277"/>
      <c r="G27" s="276">
        <v>3700</v>
      </c>
      <c r="H27" s="277"/>
      <c r="I27" s="3" t="s">
        <v>46</v>
      </c>
      <c r="J27" s="3" t="s">
        <v>2013</v>
      </c>
      <c r="K27" s="3"/>
      <c r="L27" s="3"/>
      <c r="M27" s="3" t="str">
        <f t="shared" si="4"/>
        <v/>
      </c>
      <c r="N27" s="6" t="str">
        <f t="shared" si="8"/>
        <v>N/A</v>
      </c>
      <c r="O27" s="6" t="str">
        <f t="shared" si="9"/>
        <v>N/A</v>
      </c>
      <c r="P27" s="206">
        <f t="shared" si="10"/>
        <v>150</v>
      </c>
      <c r="Q27" s="267"/>
      <c r="S27" s="205">
        <f t="shared" si="3"/>
        <v>8.5714285714285712</v>
      </c>
    </row>
    <row r="28" spans="1:19" ht="30" x14ac:dyDescent="0.25">
      <c r="A28" s="3" t="s">
        <v>58</v>
      </c>
      <c r="B28" s="3" t="s">
        <v>44</v>
      </c>
      <c r="C28" s="6">
        <v>1500</v>
      </c>
      <c r="D28" s="3" t="s">
        <v>100</v>
      </c>
      <c r="E28" s="276">
        <v>1432</v>
      </c>
      <c r="F28" s="277"/>
      <c r="G28" s="276">
        <v>1517</v>
      </c>
      <c r="H28" s="277"/>
      <c r="I28" s="3" t="s">
        <v>46</v>
      </c>
      <c r="J28" s="3" t="s">
        <v>2014</v>
      </c>
      <c r="K28" s="3"/>
      <c r="L28" s="3" t="s">
        <v>1726</v>
      </c>
      <c r="M28" s="3" t="str">
        <f t="shared" si="4"/>
        <v/>
      </c>
      <c r="N28" s="6" t="str">
        <f t="shared" si="8"/>
        <v>N/A</v>
      </c>
      <c r="O28" s="6" t="str">
        <f t="shared" si="9"/>
        <v>N/A</v>
      </c>
      <c r="P28" s="206">
        <f t="shared" si="10"/>
        <v>85</v>
      </c>
      <c r="Q28" s="267"/>
      <c r="S28" s="205">
        <f t="shared" si="3"/>
        <v>20</v>
      </c>
    </row>
    <row r="29" spans="1:19" ht="30" x14ac:dyDescent="0.25">
      <c r="A29" s="3" t="s">
        <v>60</v>
      </c>
      <c r="B29" s="3" t="s">
        <v>44</v>
      </c>
      <c r="C29" s="6">
        <v>1500</v>
      </c>
      <c r="D29" s="3" t="s">
        <v>106</v>
      </c>
      <c r="E29" s="276">
        <v>1427</v>
      </c>
      <c r="F29" s="277"/>
      <c r="G29" s="276">
        <v>1432</v>
      </c>
      <c r="H29" s="277"/>
      <c r="I29" s="3" t="s">
        <v>46</v>
      </c>
      <c r="J29" s="3">
        <v>5</v>
      </c>
      <c r="K29" s="3"/>
      <c r="L29" s="212"/>
      <c r="M29" s="3" t="str">
        <f t="shared" si="4"/>
        <v/>
      </c>
      <c r="N29" s="6" t="str">
        <f t="shared" si="8"/>
        <v>N/A</v>
      </c>
      <c r="O29" s="6" t="str">
        <f t="shared" si="9"/>
        <v>N/A</v>
      </c>
      <c r="P29" s="206">
        <f t="shared" si="10"/>
        <v>5</v>
      </c>
      <c r="Q29" s="267"/>
      <c r="S29" s="205">
        <f t="shared" si="3"/>
        <v>20</v>
      </c>
    </row>
    <row r="30" spans="1:19" x14ac:dyDescent="0.25">
      <c r="A30" s="3" t="s">
        <v>898</v>
      </c>
      <c r="B30" s="3" t="s">
        <v>44</v>
      </c>
      <c r="C30" s="6">
        <v>2500</v>
      </c>
      <c r="D30" s="3" t="s">
        <v>54</v>
      </c>
      <c r="E30" s="276">
        <v>2483.5</v>
      </c>
      <c r="F30" s="277"/>
      <c r="G30" s="276">
        <v>2495</v>
      </c>
      <c r="H30" s="277"/>
      <c r="I30" s="3" t="s">
        <v>46</v>
      </c>
      <c r="J30" s="3" t="s">
        <v>141</v>
      </c>
      <c r="K30" s="3"/>
      <c r="L30" s="213"/>
      <c r="M30" s="3" t="str">
        <f t="shared" si="4"/>
        <v/>
      </c>
      <c r="N30" s="6" t="str">
        <f t="shared" si="8"/>
        <v>N/A</v>
      </c>
      <c r="O30" s="6" t="str">
        <f t="shared" si="9"/>
        <v>N/A</v>
      </c>
      <c r="P30" s="206">
        <f t="shared" si="10"/>
        <v>11.5</v>
      </c>
      <c r="Q30" s="267"/>
      <c r="S30" s="205">
        <f t="shared" si="3"/>
        <v>12</v>
      </c>
    </row>
    <row r="31" spans="1:19" x14ac:dyDescent="0.25">
      <c r="A31" s="3" t="s">
        <v>1944</v>
      </c>
      <c r="B31" s="3" t="s">
        <v>44</v>
      </c>
      <c r="C31" s="6">
        <v>1700</v>
      </c>
      <c r="D31" s="3" t="s">
        <v>1943</v>
      </c>
      <c r="E31" s="276">
        <v>1670</v>
      </c>
      <c r="F31" s="277"/>
      <c r="G31" s="276">
        <v>1675</v>
      </c>
      <c r="H31" s="277"/>
      <c r="I31" s="3" t="s">
        <v>46</v>
      </c>
      <c r="J31" s="3">
        <v>5</v>
      </c>
      <c r="K31" s="3"/>
      <c r="L31" s="213"/>
      <c r="M31" s="3"/>
      <c r="N31" s="6" t="str">
        <f t="shared" ref="N31" si="11">IF(OR($B31="TDD",$B31="SDL"),"N/A",F31-E31)</f>
        <v>N/A</v>
      </c>
      <c r="O31" s="6" t="str">
        <f t="shared" ref="O31" si="12">IF(OR($B31="TDD",$B31="SUL"),"N/A",H31-G31)</f>
        <v>N/A</v>
      </c>
      <c r="P31" s="206">
        <f>IF(N31="N/A",IF(O31="N/A",G31-E31,O31),IF(O31="N/A",N31,N31+O31))</f>
        <v>5</v>
      </c>
      <c r="Q31" s="267"/>
      <c r="S31" s="205">
        <f>300/C31*100</f>
        <v>17.647058823529413</v>
      </c>
    </row>
    <row r="32" spans="1:19" x14ac:dyDescent="0.25">
      <c r="A32" s="3" t="s">
        <v>62</v>
      </c>
      <c r="B32" s="3" t="s">
        <v>3</v>
      </c>
      <c r="C32" s="6">
        <v>2100</v>
      </c>
      <c r="D32" s="3" t="s">
        <v>63</v>
      </c>
      <c r="E32" s="6">
        <v>1920</v>
      </c>
      <c r="F32" s="6">
        <v>2010</v>
      </c>
      <c r="G32" s="6">
        <v>2110</v>
      </c>
      <c r="H32" s="211">
        <v>2200</v>
      </c>
      <c r="I32" s="3">
        <v>190</v>
      </c>
      <c r="J32" s="3" t="s">
        <v>1571</v>
      </c>
      <c r="K32" s="3"/>
      <c r="L32" s="3" t="s">
        <v>1517</v>
      </c>
      <c r="M32" s="3" t="str">
        <f t="shared" si="4"/>
        <v/>
      </c>
      <c r="N32" s="6">
        <f t="shared" si="8"/>
        <v>90</v>
      </c>
      <c r="O32" s="6">
        <f t="shared" si="9"/>
        <v>90</v>
      </c>
      <c r="P32" s="206">
        <f t="shared" si="10"/>
        <v>180</v>
      </c>
      <c r="Q32" s="267"/>
      <c r="S32" s="205">
        <f t="shared" si="3"/>
        <v>14.285714285714285</v>
      </c>
    </row>
    <row r="33" spans="1:19" ht="30" x14ac:dyDescent="0.25">
      <c r="A33" s="207" t="s">
        <v>65</v>
      </c>
      <c r="B33" s="3" t="s">
        <v>3</v>
      </c>
      <c r="C33" s="210" t="s">
        <v>1530</v>
      </c>
      <c r="D33" s="3" t="s">
        <v>105</v>
      </c>
      <c r="E33" s="208">
        <v>1710</v>
      </c>
      <c r="F33" s="208">
        <v>1780</v>
      </c>
      <c r="G33" s="208">
        <v>2110</v>
      </c>
      <c r="H33" s="210">
        <v>2200</v>
      </c>
      <c r="I33" s="3">
        <v>400</v>
      </c>
      <c r="J33" s="3" t="s">
        <v>1572</v>
      </c>
      <c r="K33" s="3"/>
      <c r="L33" s="3" t="s">
        <v>1750</v>
      </c>
      <c r="M33" s="3" t="str">
        <f t="shared" si="4"/>
        <v>Intra-band SDL</v>
      </c>
      <c r="N33" s="6">
        <f t="shared" si="8"/>
        <v>70</v>
      </c>
      <c r="O33" s="6">
        <f t="shared" si="9"/>
        <v>90</v>
      </c>
      <c r="P33" s="206">
        <f t="shared" si="10"/>
        <v>160</v>
      </c>
      <c r="Q33" s="267"/>
      <c r="S33" s="208" t="e">
        <f>300/C33*100</f>
        <v>#VALUE!</v>
      </c>
    </row>
    <row r="34" spans="1:19" x14ac:dyDescent="0.25">
      <c r="A34" s="3" t="s">
        <v>1497</v>
      </c>
      <c r="B34" s="3" t="s">
        <v>98</v>
      </c>
      <c r="C34" s="6">
        <v>700</v>
      </c>
      <c r="D34" s="3" t="s">
        <v>215</v>
      </c>
      <c r="E34" s="283" t="s">
        <v>46</v>
      </c>
      <c r="F34" s="277"/>
      <c r="G34" s="6">
        <v>738</v>
      </c>
      <c r="H34" s="211">
        <v>758</v>
      </c>
      <c r="I34" s="3" t="s">
        <v>46</v>
      </c>
      <c r="J34" s="3" t="s">
        <v>7</v>
      </c>
      <c r="K34" s="3"/>
      <c r="L34" s="3"/>
      <c r="M34" s="3" t="str">
        <f t="shared" si="4"/>
        <v/>
      </c>
      <c r="N34" s="6" t="str">
        <f t="shared" si="8"/>
        <v>N/A</v>
      </c>
      <c r="O34" s="6">
        <f t="shared" si="9"/>
        <v>20</v>
      </c>
      <c r="P34" s="206">
        <f t="shared" si="10"/>
        <v>20</v>
      </c>
      <c r="Q34" s="267"/>
      <c r="S34" s="205">
        <f t="shared" si="3"/>
        <v>42.857142857142854</v>
      </c>
    </row>
    <row r="35" spans="1:19" ht="30" x14ac:dyDescent="0.25">
      <c r="A35" s="3" t="s">
        <v>68</v>
      </c>
      <c r="B35" s="3" t="s">
        <v>3</v>
      </c>
      <c r="C35" s="6">
        <v>2000</v>
      </c>
      <c r="D35" s="3" t="s">
        <v>69</v>
      </c>
      <c r="E35" s="6">
        <v>1695</v>
      </c>
      <c r="F35" s="6">
        <v>1710</v>
      </c>
      <c r="G35" s="6">
        <v>1995</v>
      </c>
      <c r="H35" s="6">
        <v>2020</v>
      </c>
      <c r="I35" s="3">
        <v>300</v>
      </c>
      <c r="J35" s="3" t="s">
        <v>2015</v>
      </c>
      <c r="K35" s="3"/>
      <c r="L35" s="3" t="s">
        <v>1726</v>
      </c>
      <c r="M35" s="3" t="str">
        <f t="shared" si="4"/>
        <v>Intra-band SDL</v>
      </c>
      <c r="N35" s="6">
        <f t="shared" si="8"/>
        <v>15</v>
      </c>
      <c r="O35" s="6">
        <f t="shared" si="9"/>
        <v>25</v>
      </c>
      <c r="P35" s="206">
        <f t="shared" si="10"/>
        <v>40</v>
      </c>
      <c r="Q35" s="267"/>
      <c r="S35" s="205">
        <f t="shared" si="3"/>
        <v>15</v>
      </c>
    </row>
    <row r="36" spans="1:19" ht="30" x14ac:dyDescent="0.25">
      <c r="A36" s="3" t="s">
        <v>72</v>
      </c>
      <c r="B36" s="3" t="s">
        <v>3</v>
      </c>
      <c r="C36" s="6">
        <v>600</v>
      </c>
      <c r="D36" s="3" t="s">
        <v>73</v>
      </c>
      <c r="E36" s="6">
        <v>663</v>
      </c>
      <c r="F36" s="6">
        <v>698</v>
      </c>
      <c r="G36" s="6">
        <v>617</v>
      </c>
      <c r="H36" s="6">
        <v>652</v>
      </c>
      <c r="I36" s="3">
        <v>-46</v>
      </c>
      <c r="J36" s="3" t="s">
        <v>1739</v>
      </c>
      <c r="K36" s="3"/>
      <c r="L36" s="3" t="s">
        <v>1726</v>
      </c>
      <c r="M36" s="3" t="str">
        <f t="shared" si="4"/>
        <v/>
      </c>
      <c r="N36" s="6">
        <f t="shared" si="8"/>
        <v>35</v>
      </c>
      <c r="O36" s="6">
        <f t="shared" si="9"/>
        <v>35</v>
      </c>
      <c r="P36" s="206">
        <f t="shared" si="10"/>
        <v>70</v>
      </c>
      <c r="Q36" s="267"/>
      <c r="S36" s="205">
        <f t="shared" si="3"/>
        <v>50</v>
      </c>
    </row>
    <row r="37" spans="1:19" ht="30" x14ac:dyDescent="0.25">
      <c r="A37" s="3" t="s">
        <v>77</v>
      </c>
      <c r="B37" s="3" t="s">
        <v>3</v>
      </c>
      <c r="C37" s="6">
        <v>1500</v>
      </c>
      <c r="D37" s="3" t="s">
        <v>101</v>
      </c>
      <c r="E37" s="6">
        <v>1427</v>
      </c>
      <c r="F37" s="6">
        <v>1470</v>
      </c>
      <c r="G37" s="6">
        <v>1475</v>
      </c>
      <c r="H37" s="6">
        <v>1518</v>
      </c>
      <c r="I37" s="3">
        <v>48</v>
      </c>
      <c r="J37" s="3" t="s">
        <v>7</v>
      </c>
      <c r="K37" s="3"/>
      <c r="L37" s="3"/>
      <c r="M37" s="3" t="str">
        <f t="shared" si="4"/>
        <v/>
      </c>
      <c r="N37" s="6">
        <f t="shared" si="8"/>
        <v>43</v>
      </c>
      <c r="O37" s="6">
        <f t="shared" si="9"/>
        <v>43</v>
      </c>
      <c r="P37" s="206">
        <f t="shared" si="10"/>
        <v>86</v>
      </c>
      <c r="Q37" s="267"/>
      <c r="S37" s="205">
        <f t="shared" si="3"/>
        <v>20</v>
      </c>
    </row>
    <row r="38" spans="1:19" ht="30" x14ac:dyDescent="0.25">
      <c r="A38" s="3" t="s">
        <v>80</v>
      </c>
      <c r="B38" s="3" t="s">
        <v>98</v>
      </c>
      <c r="C38" s="6">
        <v>1500</v>
      </c>
      <c r="D38" s="3" t="s">
        <v>100</v>
      </c>
      <c r="E38" s="283" t="s">
        <v>46</v>
      </c>
      <c r="F38" s="277"/>
      <c r="G38" s="6">
        <v>1432</v>
      </c>
      <c r="H38" s="6">
        <v>1517</v>
      </c>
      <c r="I38" s="3" t="s">
        <v>46</v>
      </c>
      <c r="J38" s="3" t="s">
        <v>1574</v>
      </c>
      <c r="K38" s="3"/>
      <c r="L38" s="3"/>
      <c r="M38" s="3" t="str">
        <f t="shared" si="4"/>
        <v/>
      </c>
      <c r="N38" s="6" t="str">
        <f t="shared" si="8"/>
        <v>N/A</v>
      </c>
      <c r="O38" s="6">
        <f t="shared" si="9"/>
        <v>85</v>
      </c>
      <c r="P38" s="206">
        <f t="shared" si="10"/>
        <v>85</v>
      </c>
      <c r="Q38" s="267"/>
      <c r="S38" s="205">
        <f t="shared" si="3"/>
        <v>20</v>
      </c>
    </row>
    <row r="39" spans="1:19" ht="30" x14ac:dyDescent="0.25">
      <c r="A39" s="3" t="s">
        <v>81</v>
      </c>
      <c r="B39" s="3" t="s">
        <v>98</v>
      </c>
      <c r="C39" s="6">
        <v>1500</v>
      </c>
      <c r="D39" s="3" t="s">
        <v>107</v>
      </c>
      <c r="E39" s="283" t="s">
        <v>46</v>
      </c>
      <c r="F39" s="277"/>
      <c r="G39" s="6">
        <v>1427</v>
      </c>
      <c r="H39" s="6">
        <v>1432</v>
      </c>
      <c r="I39" s="3" t="s">
        <v>46</v>
      </c>
      <c r="J39" s="3">
        <v>5</v>
      </c>
      <c r="K39" s="3"/>
      <c r="L39" s="3"/>
      <c r="M39" s="3" t="str">
        <f t="shared" si="4"/>
        <v/>
      </c>
      <c r="N39" s="6" t="str">
        <f t="shared" si="8"/>
        <v>N/A</v>
      </c>
      <c r="O39" s="6">
        <f t="shared" si="9"/>
        <v>5</v>
      </c>
      <c r="P39" s="206">
        <f t="shared" si="10"/>
        <v>5</v>
      </c>
      <c r="Q39" s="267"/>
      <c r="S39" s="205">
        <f t="shared" si="3"/>
        <v>20</v>
      </c>
    </row>
    <row r="40" spans="1:19" ht="30" x14ac:dyDescent="0.25">
      <c r="A40" s="3" t="s">
        <v>82</v>
      </c>
      <c r="B40" s="3" t="s">
        <v>44</v>
      </c>
      <c r="C40" s="6">
        <v>3700</v>
      </c>
      <c r="D40" s="3" t="s">
        <v>83</v>
      </c>
      <c r="E40" s="276">
        <v>3300</v>
      </c>
      <c r="F40" s="277"/>
      <c r="G40" s="276">
        <v>4200</v>
      </c>
      <c r="H40" s="277"/>
      <c r="I40" s="3" t="s">
        <v>46</v>
      </c>
      <c r="J40" s="3" t="s">
        <v>1575</v>
      </c>
      <c r="K40" s="3"/>
      <c r="L40" s="216" t="s">
        <v>438</v>
      </c>
      <c r="M40" s="3" t="str">
        <f t="shared" si="4"/>
        <v/>
      </c>
      <c r="N40" s="6" t="str">
        <f t="shared" si="8"/>
        <v>N/A</v>
      </c>
      <c r="O40" s="6" t="str">
        <f t="shared" si="9"/>
        <v>N/A</v>
      </c>
      <c r="P40" s="206">
        <f t="shared" si="10"/>
        <v>900</v>
      </c>
      <c r="Q40" s="267"/>
      <c r="S40" s="205">
        <f t="shared" si="3"/>
        <v>8.1081081081081088</v>
      </c>
    </row>
    <row r="41" spans="1:19" ht="30" x14ac:dyDescent="0.25">
      <c r="A41" s="3" t="s">
        <v>445</v>
      </c>
      <c r="B41" s="3" t="s">
        <v>44</v>
      </c>
      <c r="C41" s="6">
        <v>3500</v>
      </c>
      <c r="D41" s="3" t="s">
        <v>83</v>
      </c>
      <c r="E41" s="276">
        <v>3300</v>
      </c>
      <c r="F41" s="277"/>
      <c r="G41" s="276">
        <v>3800</v>
      </c>
      <c r="H41" s="277"/>
      <c r="I41" s="3" t="s">
        <v>46</v>
      </c>
      <c r="J41" s="3" t="s">
        <v>1575</v>
      </c>
      <c r="K41" s="3"/>
      <c r="L41" s="216" t="s">
        <v>438</v>
      </c>
      <c r="M41" s="3" t="str">
        <f t="shared" si="4"/>
        <v/>
      </c>
      <c r="N41" s="6" t="str">
        <f t="shared" si="8"/>
        <v>N/A</v>
      </c>
      <c r="O41" s="6" t="str">
        <f t="shared" si="9"/>
        <v>N/A</v>
      </c>
      <c r="P41" s="206">
        <f t="shared" si="10"/>
        <v>500</v>
      </c>
      <c r="Q41" s="267"/>
      <c r="S41" s="205">
        <f t="shared" si="3"/>
        <v>8.5714285714285712</v>
      </c>
    </row>
    <row r="42" spans="1:19" ht="30" x14ac:dyDescent="0.25">
      <c r="A42" s="3" t="s">
        <v>84</v>
      </c>
      <c r="B42" s="3" t="s">
        <v>44</v>
      </c>
      <c r="C42" s="6">
        <v>4700</v>
      </c>
      <c r="D42" s="3" t="s">
        <v>83</v>
      </c>
      <c r="E42" s="276">
        <v>4400</v>
      </c>
      <c r="F42" s="277"/>
      <c r="G42" s="276">
        <v>5000</v>
      </c>
      <c r="H42" s="277"/>
      <c r="I42" s="3" t="s">
        <v>46</v>
      </c>
      <c r="J42" s="3" t="s">
        <v>1576</v>
      </c>
      <c r="K42" s="3"/>
      <c r="L42" s="3" t="s">
        <v>1533</v>
      </c>
      <c r="M42" s="3" t="str">
        <f t="shared" si="4"/>
        <v/>
      </c>
      <c r="N42" s="6" t="str">
        <f t="shared" si="8"/>
        <v>N/A</v>
      </c>
      <c r="O42" s="6" t="str">
        <f t="shared" si="9"/>
        <v>N/A</v>
      </c>
      <c r="P42" s="206">
        <f t="shared" si="10"/>
        <v>600</v>
      </c>
      <c r="Q42" s="267"/>
      <c r="S42" s="205">
        <f t="shared" si="3"/>
        <v>6.3829787234042552</v>
      </c>
    </row>
    <row r="43" spans="1:19" x14ac:dyDescent="0.25">
      <c r="A43" s="3" t="s">
        <v>85</v>
      </c>
      <c r="B43" s="3" t="s">
        <v>99</v>
      </c>
      <c r="C43" s="6">
        <v>1800</v>
      </c>
      <c r="D43" s="3" t="s">
        <v>12</v>
      </c>
      <c r="E43" s="6">
        <v>1710</v>
      </c>
      <c r="F43" s="6">
        <v>1785</v>
      </c>
      <c r="G43" s="283" t="s">
        <v>46</v>
      </c>
      <c r="H43" s="277"/>
      <c r="I43" s="3" t="s">
        <v>46</v>
      </c>
      <c r="J43" s="3" t="s">
        <v>52</v>
      </c>
      <c r="K43" s="3"/>
      <c r="L43" s="3"/>
      <c r="M43" s="3" t="str">
        <f t="shared" si="4"/>
        <v/>
      </c>
      <c r="N43" s="6">
        <f t="shared" si="8"/>
        <v>75</v>
      </c>
      <c r="O43" s="6" t="str">
        <f t="shared" si="9"/>
        <v>N/A</v>
      </c>
      <c r="P43" s="206">
        <f t="shared" si="10"/>
        <v>75</v>
      </c>
      <c r="Q43" s="267"/>
      <c r="S43" s="205">
        <f t="shared" si="3"/>
        <v>16.666666666666664</v>
      </c>
    </row>
    <row r="44" spans="1:19" x14ac:dyDescent="0.25">
      <c r="A44" s="3" t="s">
        <v>86</v>
      </c>
      <c r="B44" s="3" t="s">
        <v>99</v>
      </c>
      <c r="C44" s="6">
        <v>900</v>
      </c>
      <c r="D44" s="3" t="s">
        <v>87</v>
      </c>
      <c r="E44" s="6">
        <v>880</v>
      </c>
      <c r="F44" s="6">
        <v>915</v>
      </c>
      <c r="G44" s="283" t="s">
        <v>46</v>
      </c>
      <c r="H44" s="277"/>
      <c r="I44" s="3" t="s">
        <v>46</v>
      </c>
      <c r="J44" s="3" t="s">
        <v>7</v>
      </c>
      <c r="K44" s="3"/>
      <c r="L44" s="3"/>
      <c r="M44" s="3" t="str">
        <f t="shared" si="4"/>
        <v/>
      </c>
      <c r="N44" s="6">
        <f t="shared" si="8"/>
        <v>35</v>
      </c>
      <c r="O44" s="6" t="str">
        <f t="shared" si="9"/>
        <v>N/A</v>
      </c>
      <c r="P44" s="206">
        <f t="shared" si="10"/>
        <v>35</v>
      </c>
      <c r="Q44" s="267"/>
      <c r="S44" s="205">
        <f t="shared" si="3"/>
        <v>33.333333333333329</v>
      </c>
    </row>
    <row r="45" spans="1:19" ht="30" x14ac:dyDescent="0.25">
      <c r="A45" s="3" t="s">
        <v>88</v>
      </c>
      <c r="B45" s="3" t="s">
        <v>99</v>
      </c>
      <c r="C45" s="6">
        <v>800</v>
      </c>
      <c r="D45" s="3" t="s">
        <v>32</v>
      </c>
      <c r="E45" s="6">
        <v>832</v>
      </c>
      <c r="F45" s="6">
        <v>862</v>
      </c>
      <c r="G45" s="283" t="s">
        <v>46</v>
      </c>
      <c r="H45" s="277"/>
      <c r="I45" s="3" t="s">
        <v>46</v>
      </c>
      <c r="J45" s="3" t="s">
        <v>7</v>
      </c>
      <c r="K45" s="3"/>
      <c r="L45" s="3"/>
      <c r="M45" s="3" t="str">
        <f t="shared" si="4"/>
        <v/>
      </c>
      <c r="N45" s="6">
        <f t="shared" si="8"/>
        <v>30</v>
      </c>
      <c r="O45" s="6" t="str">
        <f t="shared" si="9"/>
        <v>N/A</v>
      </c>
      <c r="P45" s="206">
        <f t="shared" si="10"/>
        <v>30</v>
      </c>
      <c r="Q45" s="267"/>
      <c r="S45" s="205">
        <f t="shared" si="3"/>
        <v>37.5</v>
      </c>
    </row>
    <row r="46" spans="1:19" x14ac:dyDescent="0.25">
      <c r="A46" s="3" t="s">
        <v>89</v>
      </c>
      <c r="B46" s="3" t="s">
        <v>99</v>
      </c>
      <c r="C46" s="6">
        <v>700</v>
      </c>
      <c r="D46" s="3" t="s">
        <v>40</v>
      </c>
      <c r="E46" s="6">
        <v>703</v>
      </c>
      <c r="F46" s="6">
        <v>748</v>
      </c>
      <c r="G46" s="283" t="s">
        <v>46</v>
      </c>
      <c r="H46" s="277"/>
      <c r="I46" s="3" t="s">
        <v>46</v>
      </c>
      <c r="J46" s="3" t="s">
        <v>1569</v>
      </c>
      <c r="K46" s="3"/>
      <c r="L46" s="216" t="s">
        <v>438</v>
      </c>
      <c r="M46" s="3" t="str">
        <f t="shared" si="4"/>
        <v/>
      </c>
      <c r="N46" s="6">
        <f t="shared" si="8"/>
        <v>45</v>
      </c>
      <c r="O46" s="6" t="str">
        <f t="shared" si="9"/>
        <v>N/A</v>
      </c>
      <c r="P46" s="206">
        <f t="shared" si="10"/>
        <v>45</v>
      </c>
      <c r="Q46" s="267"/>
      <c r="S46" s="205">
        <f t="shared" si="3"/>
        <v>42.857142857142854</v>
      </c>
    </row>
    <row r="47" spans="1:19" ht="30" x14ac:dyDescent="0.25">
      <c r="A47" s="3" t="s">
        <v>90</v>
      </c>
      <c r="B47" s="3" t="s">
        <v>99</v>
      </c>
      <c r="C47" s="6">
        <v>1900</v>
      </c>
      <c r="D47" s="3" t="s">
        <v>4</v>
      </c>
      <c r="E47" s="6">
        <v>1920</v>
      </c>
      <c r="F47" s="6">
        <v>1980</v>
      </c>
      <c r="G47" s="283" t="s">
        <v>46</v>
      </c>
      <c r="H47" s="277"/>
      <c r="I47" s="3" t="s">
        <v>46</v>
      </c>
      <c r="J47" s="3" t="s">
        <v>1574</v>
      </c>
      <c r="K47" s="3"/>
      <c r="L47" s="3"/>
      <c r="M47" s="3" t="str">
        <f t="shared" si="4"/>
        <v/>
      </c>
      <c r="N47" s="6">
        <f t="shared" si="8"/>
        <v>60</v>
      </c>
      <c r="O47" s="6" t="str">
        <f t="shared" si="9"/>
        <v>N/A</v>
      </c>
      <c r="P47" s="206">
        <f t="shared" si="10"/>
        <v>60</v>
      </c>
      <c r="Q47" s="267"/>
      <c r="S47" s="205">
        <f t="shared" si="3"/>
        <v>15.789473684210526</v>
      </c>
    </row>
    <row r="48" spans="1:19" ht="30" x14ac:dyDescent="0.25">
      <c r="A48" s="3" t="s">
        <v>1498</v>
      </c>
      <c r="B48" s="3" t="s">
        <v>3</v>
      </c>
      <c r="C48" s="6">
        <v>700</v>
      </c>
      <c r="D48" s="3" t="s">
        <v>1519</v>
      </c>
      <c r="E48" s="3">
        <v>698</v>
      </c>
      <c r="F48" s="3">
        <v>716</v>
      </c>
      <c r="G48" s="3">
        <v>728</v>
      </c>
      <c r="H48" s="3">
        <v>746</v>
      </c>
      <c r="I48" s="3">
        <v>30</v>
      </c>
      <c r="J48" s="3" t="s">
        <v>30</v>
      </c>
      <c r="K48" s="3"/>
      <c r="L48" s="3"/>
      <c r="M48" s="3" t="str">
        <f t="shared" si="4"/>
        <v/>
      </c>
      <c r="N48" s="6">
        <f t="shared" si="8"/>
        <v>18</v>
      </c>
      <c r="O48" s="6">
        <f t="shared" si="9"/>
        <v>18</v>
      </c>
      <c r="P48" s="206">
        <f t="shared" si="10"/>
        <v>36</v>
      </c>
      <c r="Q48" s="267"/>
      <c r="S48" s="205">
        <f t="shared" si="3"/>
        <v>42.857142857142854</v>
      </c>
    </row>
    <row r="49" spans="1:19" ht="30" x14ac:dyDescent="0.25">
      <c r="A49" s="3" t="s">
        <v>442</v>
      </c>
      <c r="B49" s="3" t="s">
        <v>99</v>
      </c>
      <c r="C49" s="6">
        <v>1700</v>
      </c>
      <c r="D49" s="3" t="s">
        <v>103</v>
      </c>
      <c r="E49" s="6">
        <v>1710</v>
      </c>
      <c r="F49" s="6">
        <v>1780</v>
      </c>
      <c r="G49" s="283" t="s">
        <v>46</v>
      </c>
      <c r="H49" s="277"/>
      <c r="I49" s="3" t="s">
        <v>46</v>
      </c>
      <c r="J49" s="3" t="s">
        <v>67</v>
      </c>
      <c r="K49" s="3"/>
      <c r="L49" s="3"/>
      <c r="M49" s="3" t="str">
        <f t="shared" si="4"/>
        <v/>
      </c>
      <c r="N49" s="6">
        <f t="shared" si="8"/>
        <v>70</v>
      </c>
      <c r="O49" s="6" t="str">
        <f t="shared" si="9"/>
        <v>N/A</v>
      </c>
      <c r="P49" s="206">
        <f t="shared" si="10"/>
        <v>70</v>
      </c>
      <c r="Q49" s="267"/>
      <c r="S49" s="205">
        <f t="shared" si="3"/>
        <v>17.647058823529413</v>
      </c>
    </row>
    <row r="50" spans="1:19" x14ac:dyDescent="0.25">
      <c r="A50" s="3" t="s">
        <v>1499</v>
      </c>
      <c r="B50" s="3" t="s">
        <v>99</v>
      </c>
      <c r="C50" s="6">
        <v>850</v>
      </c>
      <c r="D50" s="3" t="s">
        <v>16</v>
      </c>
      <c r="E50" s="6">
        <v>824</v>
      </c>
      <c r="F50" s="6">
        <v>849</v>
      </c>
      <c r="G50" s="283" t="s">
        <v>46</v>
      </c>
      <c r="H50" s="277"/>
      <c r="I50" s="3" t="s">
        <v>46</v>
      </c>
      <c r="J50" s="3" t="s">
        <v>1571</v>
      </c>
      <c r="K50" s="3"/>
      <c r="L50" s="3"/>
      <c r="M50" s="3" t="str">
        <f t="shared" si="4"/>
        <v/>
      </c>
      <c r="N50" s="6">
        <f t="shared" si="8"/>
        <v>25</v>
      </c>
      <c r="O50" s="6" t="str">
        <f t="shared" si="9"/>
        <v>N/A</v>
      </c>
      <c r="P50" s="206">
        <f t="shared" si="10"/>
        <v>25</v>
      </c>
      <c r="Q50" s="267"/>
      <c r="S50" s="205">
        <f t="shared" si="3"/>
        <v>35.294117647058826</v>
      </c>
    </row>
    <row r="51" spans="1:19" ht="30" x14ac:dyDescent="0.25">
      <c r="A51" s="3" t="s">
        <v>1528</v>
      </c>
      <c r="B51" s="3" t="s">
        <v>44</v>
      </c>
      <c r="C51" s="6">
        <v>2500</v>
      </c>
      <c r="D51" s="3" t="s">
        <v>56</v>
      </c>
      <c r="E51" s="276">
        <v>2496</v>
      </c>
      <c r="F51" s="277"/>
      <c r="G51" s="276">
        <v>2690</v>
      </c>
      <c r="H51" s="277"/>
      <c r="I51" s="3" t="s">
        <v>46</v>
      </c>
      <c r="J51" s="3" t="s">
        <v>1521</v>
      </c>
      <c r="K51" s="3"/>
      <c r="L51" s="3" t="s">
        <v>1738</v>
      </c>
      <c r="M51" s="3" t="str">
        <f t="shared" si="4"/>
        <v/>
      </c>
      <c r="N51" s="6" t="str">
        <f t="shared" si="8"/>
        <v>N/A</v>
      </c>
      <c r="O51" s="6" t="str">
        <f t="shared" si="9"/>
        <v>N/A</v>
      </c>
      <c r="P51" s="206">
        <f t="shared" si="10"/>
        <v>194</v>
      </c>
      <c r="Q51" s="267"/>
      <c r="S51" s="205">
        <f t="shared" si="3"/>
        <v>12</v>
      </c>
    </row>
    <row r="52" spans="1:19" ht="33.75" customHeight="1" x14ac:dyDescent="0.25">
      <c r="A52" s="207" t="s">
        <v>1500</v>
      </c>
      <c r="B52" s="3" t="s">
        <v>3</v>
      </c>
      <c r="C52" s="210" t="s">
        <v>1532</v>
      </c>
      <c r="D52" s="3" t="s">
        <v>1527</v>
      </c>
      <c r="E52" s="208">
        <v>832</v>
      </c>
      <c r="F52" s="208">
        <v>862</v>
      </c>
      <c r="G52" s="208">
        <v>1427</v>
      </c>
      <c r="H52" s="208">
        <v>1432</v>
      </c>
      <c r="I52" s="3" t="s">
        <v>2005</v>
      </c>
      <c r="J52" s="3" t="s">
        <v>2016</v>
      </c>
      <c r="K52" s="3"/>
      <c r="L52" s="3" t="s">
        <v>2006</v>
      </c>
      <c r="M52" s="3" t="str">
        <f t="shared" si="4"/>
        <v>Intra-band SUL</v>
      </c>
      <c r="N52" s="6">
        <f t="shared" si="8"/>
        <v>30</v>
      </c>
      <c r="O52" s="6">
        <f t="shared" si="9"/>
        <v>5</v>
      </c>
      <c r="P52" s="206">
        <f t="shared" si="10"/>
        <v>35</v>
      </c>
      <c r="Q52" s="267"/>
      <c r="S52" s="208" t="e">
        <f>300/C52*100</f>
        <v>#VALUE!</v>
      </c>
    </row>
    <row r="53" spans="1:19" ht="58.5" customHeight="1" x14ac:dyDescent="0.25">
      <c r="A53" s="207" t="s">
        <v>1501</v>
      </c>
      <c r="B53" s="3" t="s">
        <v>3</v>
      </c>
      <c r="C53" s="210" t="s">
        <v>1532</v>
      </c>
      <c r="D53" s="3" t="s">
        <v>1527</v>
      </c>
      <c r="E53" s="208">
        <v>832</v>
      </c>
      <c r="F53" s="208">
        <v>862</v>
      </c>
      <c r="G53" s="208">
        <v>1432</v>
      </c>
      <c r="H53" s="208">
        <v>1517</v>
      </c>
      <c r="I53" s="3" t="s">
        <v>2021</v>
      </c>
      <c r="J53" s="3" t="s">
        <v>7</v>
      </c>
      <c r="K53" s="3"/>
      <c r="L53" s="3" t="s">
        <v>1751</v>
      </c>
      <c r="M53" s="3" t="str">
        <f t="shared" si="4"/>
        <v>Intra-band SDL</v>
      </c>
      <c r="N53" s="6">
        <f t="shared" si="8"/>
        <v>30</v>
      </c>
      <c r="O53" s="6">
        <f t="shared" si="9"/>
        <v>85</v>
      </c>
      <c r="P53" s="206">
        <f t="shared" si="10"/>
        <v>115</v>
      </c>
      <c r="Q53" s="267"/>
      <c r="S53" s="209" t="e">
        <f t="shared" si="3"/>
        <v>#VALUE!</v>
      </c>
    </row>
    <row r="54" spans="1:19" ht="66.75" customHeight="1" x14ac:dyDescent="0.25">
      <c r="A54" s="207" t="s">
        <v>1502</v>
      </c>
      <c r="B54" s="3" t="s">
        <v>3</v>
      </c>
      <c r="C54" s="210" t="s">
        <v>2018</v>
      </c>
      <c r="D54" s="3" t="s">
        <v>1536</v>
      </c>
      <c r="E54" s="208">
        <v>880</v>
      </c>
      <c r="F54" s="208">
        <v>915</v>
      </c>
      <c r="G54" s="208">
        <v>1427</v>
      </c>
      <c r="H54" s="208">
        <v>1432</v>
      </c>
      <c r="I54" s="3" t="s">
        <v>2023</v>
      </c>
      <c r="J54" s="3" t="s">
        <v>2016</v>
      </c>
      <c r="K54" s="3"/>
      <c r="L54" s="3" t="s">
        <v>1751</v>
      </c>
      <c r="M54" s="3" t="str">
        <f t="shared" si="4"/>
        <v>Intra-band SUL</v>
      </c>
      <c r="N54" s="6">
        <f t="shared" si="8"/>
        <v>35</v>
      </c>
      <c r="O54" s="6">
        <f t="shared" si="9"/>
        <v>5</v>
      </c>
      <c r="P54" s="206">
        <f t="shared" si="10"/>
        <v>40</v>
      </c>
      <c r="Q54" s="267"/>
      <c r="S54" s="209" t="e">
        <f t="shared" si="3"/>
        <v>#VALUE!</v>
      </c>
    </row>
    <row r="55" spans="1:19" ht="65.25" customHeight="1" x14ac:dyDescent="0.25">
      <c r="A55" s="207" t="s">
        <v>1503</v>
      </c>
      <c r="B55" s="3" t="s">
        <v>3</v>
      </c>
      <c r="C55" s="210" t="s">
        <v>2018</v>
      </c>
      <c r="D55" s="3" t="s">
        <v>1536</v>
      </c>
      <c r="E55" s="208">
        <v>880</v>
      </c>
      <c r="F55" s="208">
        <v>915</v>
      </c>
      <c r="G55" s="208">
        <v>1432</v>
      </c>
      <c r="H55" s="208">
        <v>1517</v>
      </c>
      <c r="I55" s="3" t="s">
        <v>2022</v>
      </c>
      <c r="J55" s="3" t="s">
        <v>7</v>
      </c>
      <c r="K55" s="3"/>
      <c r="L55" s="3" t="s">
        <v>1751</v>
      </c>
      <c r="M55" s="3" t="str">
        <f t="shared" si="4"/>
        <v>Intra-band SDL</v>
      </c>
      <c r="N55" s="6">
        <f t="shared" si="8"/>
        <v>35</v>
      </c>
      <c r="O55" s="6">
        <f t="shared" si="9"/>
        <v>85</v>
      </c>
      <c r="P55" s="206">
        <f t="shared" si="10"/>
        <v>120</v>
      </c>
      <c r="Q55" s="267"/>
      <c r="S55" s="209" t="e">
        <f t="shared" si="3"/>
        <v>#VALUE!</v>
      </c>
    </row>
    <row r="56" spans="1:19" x14ac:dyDescent="0.25">
      <c r="A56" s="3" t="s">
        <v>1504</v>
      </c>
      <c r="B56" s="3" t="s">
        <v>99</v>
      </c>
      <c r="C56" s="6">
        <v>2100</v>
      </c>
      <c r="D56" s="3" t="s">
        <v>4</v>
      </c>
      <c r="E56" s="6">
        <v>2010</v>
      </c>
      <c r="F56" s="6">
        <v>2025</v>
      </c>
      <c r="G56" s="281" t="s">
        <v>46</v>
      </c>
      <c r="H56" s="280"/>
      <c r="I56" s="3" t="s">
        <v>46</v>
      </c>
      <c r="J56" s="3" t="s">
        <v>30</v>
      </c>
      <c r="K56" s="3"/>
      <c r="L56" s="3"/>
      <c r="M56" s="3" t="str">
        <f t="shared" si="4"/>
        <v/>
      </c>
      <c r="N56" s="6">
        <f t="shared" si="8"/>
        <v>15</v>
      </c>
      <c r="O56" s="6" t="str">
        <f t="shared" si="9"/>
        <v>N/A</v>
      </c>
      <c r="P56" s="206">
        <f t="shared" si="10"/>
        <v>15</v>
      </c>
      <c r="Q56" s="267"/>
      <c r="S56" s="205">
        <f t="shared" si="3"/>
        <v>14.285714285714285</v>
      </c>
    </row>
    <row r="57" spans="1:19" x14ac:dyDescent="0.25">
      <c r="A57" s="3" t="s">
        <v>1505</v>
      </c>
      <c r="B57" s="3" t="s">
        <v>44</v>
      </c>
      <c r="C57" s="6">
        <v>6000</v>
      </c>
      <c r="D57" s="3" t="s">
        <v>1522</v>
      </c>
      <c r="E57" s="276">
        <v>5925</v>
      </c>
      <c r="F57" s="277"/>
      <c r="G57" s="276">
        <v>7125</v>
      </c>
      <c r="H57" s="277"/>
      <c r="I57" s="3" t="s">
        <v>46</v>
      </c>
      <c r="J57" s="3" t="s">
        <v>1523</v>
      </c>
      <c r="K57" s="3"/>
      <c r="L57" s="3" t="s">
        <v>1722</v>
      </c>
      <c r="M57" s="3" t="str">
        <f t="shared" si="4"/>
        <v/>
      </c>
      <c r="N57" s="6" t="str">
        <f t="shared" si="8"/>
        <v>N/A</v>
      </c>
      <c r="O57" s="6" t="str">
        <f t="shared" si="9"/>
        <v>N/A</v>
      </c>
      <c r="P57" s="206">
        <f t="shared" si="10"/>
        <v>1200</v>
      </c>
      <c r="Q57" s="267"/>
      <c r="S57" s="205">
        <f t="shared" si="3"/>
        <v>5</v>
      </c>
    </row>
    <row r="58" spans="1:19" ht="30" x14ac:dyDescent="0.25">
      <c r="A58" s="3" t="s">
        <v>1506</v>
      </c>
      <c r="B58" s="3" t="s">
        <v>99</v>
      </c>
      <c r="C58" s="6">
        <v>2300</v>
      </c>
      <c r="D58" s="3" t="s">
        <v>54</v>
      </c>
      <c r="E58" s="6">
        <v>2300</v>
      </c>
      <c r="F58" s="6">
        <v>2400</v>
      </c>
      <c r="G58" s="281" t="s">
        <v>46</v>
      </c>
      <c r="H58" s="280"/>
      <c r="I58" s="3" t="s">
        <v>46</v>
      </c>
      <c r="J58" s="3" t="s">
        <v>1524</v>
      </c>
      <c r="K58" s="3"/>
      <c r="L58" s="3"/>
      <c r="M58" s="3" t="str">
        <f t="shared" si="4"/>
        <v/>
      </c>
      <c r="N58" s="6">
        <f t="shared" si="8"/>
        <v>100</v>
      </c>
      <c r="O58" s="6" t="str">
        <f t="shared" si="9"/>
        <v>N/A</v>
      </c>
      <c r="P58" s="206">
        <f t="shared" si="10"/>
        <v>100</v>
      </c>
      <c r="Q58" s="267"/>
      <c r="S58" s="205">
        <f t="shared" si="3"/>
        <v>13.043478260869565</v>
      </c>
    </row>
    <row r="59" spans="1:19" x14ac:dyDescent="0.25">
      <c r="A59" s="3" t="s">
        <v>1507</v>
      </c>
      <c r="B59" s="3" t="s">
        <v>99</v>
      </c>
      <c r="C59" s="6">
        <v>1900</v>
      </c>
      <c r="D59" s="3" t="s">
        <v>50</v>
      </c>
      <c r="E59" s="6">
        <v>1880</v>
      </c>
      <c r="F59" s="6">
        <v>1920</v>
      </c>
      <c r="G59" s="281" t="s">
        <v>46</v>
      </c>
      <c r="H59" s="280"/>
      <c r="I59" s="3" t="s">
        <v>46</v>
      </c>
      <c r="J59" s="3" t="s">
        <v>52</v>
      </c>
      <c r="K59" s="3"/>
      <c r="L59" s="3"/>
      <c r="M59" s="3" t="str">
        <f t="shared" si="4"/>
        <v/>
      </c>
      <c r="N59" s="6">
        <f t="shared" si="8"/>
        <v>40</v>
      </c>
      <c r="O59" s="6" t="str">
        <f t="shared" si="9"/>
        <v>N/A</v>
      </c>
      <c r="P59" s="206">
        <f t="shared" si="10"/>
        <v>40</v>
      </c>
      <c r="Q59" s="267"/>
      <c r="S59" s="205">
        <f t="shared" si="3"/>
        <v>15.789473684210526</v>
      </c>
    </row>
    <row r="60" spans="1:19" ht="30" x14ac:dyDescent="0.25">
      <c r="A60" s="3" t="s">
        <v>1508</v>
      </c>
      <c r="B60" s="3" t="s">
        <v>99</v>
      </c>
      <c r="C60" s="6">
        <v>1600</v>
      </c>
      <c r="D60" s="3" t="s">
        <v>166</v>
      </c>
      <c r="E60" s="205">
        <v>1626.5</v>
      </c>
      <c r="F60" s="205">
        <v>1660.5</v>
      </c>
      <c r="G60" s="281" t="s">
        <v>46</v>
      </c>
      <c r="H60" s="280"/>
      <c r="I60" s="3" t="s">
        <v>46</v>
      </c>
      <c r="J60" s="3" t="s">
        <v>141</v>
      </c>
      <c r="K60" s="3"/>
      <c r="L60" s="3" t="s">
        <v>1731</v>
      </c>
      <c r="M60" s="3" t="str">
        <f t="shared" si="4"/>
        <v/>
      </c>
      <c r="N60" s="6">
        <f t="shared" si="8"/>
        <v>34</v>
      </c>
      <c r="O60" s="6" t="str">
        <f t="shared" si="9"/>
        <v>N/A</v>
      </c>
      <c r="P60" s="206">
        <f t="shared" si="10"/>
        <v>34</v>
      </c>
      <c r="Q60" s="267"/>
      <c r="S60" s="205">
        <f t="shared" si="3"/>
        <v>18.75</v>
      </c>
    </row>
    <row r="61" spans="1:19" ht="30" x14ac:dyDescent="0.25">
      <c r="A61" s="3" t="s">
        <v>1730</v>
      </c>
      <c r="B61" s="3" t="s">
        <v>3</v>
      </c>
      <c r="C61" s="6">
        <v>900</v>
      </c>
      <c r="D61" s="3" t="s">
        <v>1525</v>
      </c>
      <c r="E61" s="205">
        <v>874.4</v>
      </c>
      <c r="F61" s="6">
        <v>880</v>
      </c>
      <c r="G61" s="205">
        <v>919.4</v>
      </c>
      <c r="H61" s="6">
        <v>925</v>
      </c>
      <c r="I61" s="3">
        <v>45</v>
      </c>
      <c r="J61" s="3">
        <v>5</v>
      </c>
      <c r="K61" s="3"/>
      <c r="L61" s="3"/>
      <c r="M61" s="3" t="str">
        <f t="shared" si="4"/>
        <v/>
      </c>
      <c r="N61" s="6">
        <f t="shared" si="8"/>
        <v>5.6000000000000227</v>
      </c>
      <c r="O61" s="6">
        <f t="shared" si="9"/>
        <v>5.6000000000000227</v>
      </c>
      <c r="P61" s="206">
        <f t="shared" si="10"/>
        <v>11.200000000000045</v>
      </c>
      <c r="Q61" s="6"/>
      <c r="S61" s="205">
        <f>300/C61*100</f>
        <v>33.333333333333329</v>
      </c>
    </row>
    <row r="62" spans="1:19" ht="30" x14ac:dyDescent="0.25">
      <c r="A62" s="3" t="s">
        <v>1509</v>
      </c>
      <c r="B62" s="3" t="s">
        <v>44</v>
      </c>
      <c r="C62" s="6">
        <v>1900</v>
      </c>
      <c r="D62" s="3" t="s">
        <v>1525</v>
      </c>
      <c r="E62" s="276">
        <v>1900</v>
      </c>
      <c r="F62" s="277"/>
      <c r="G62" s="276">
        <v>1910</v>
      </c>
      <c r="H62" s="277"/>
      <c r="I62" s="3" t="s">
        <v>46</v>
      </c>
      <c r="J62" s="3" t="s">
        <v>141</v>
      </c>
      <c r="K62" s="3"/>
      <c r="L62" s="3"/>
      <c r="M62" s="3" t="str">
        <f t="shared" si="4"/>
        <v/>
      </c>
      <c r="N62" s="6" t="str">
        <f t="shared" si="8"/>
        <v>N/A</v>
      </c>
      <c r="O62" s="6" t="str">
        <f t="shared" si="9"/>
        <v>N/A</v>
      </c>
      <c r="P62" s="206">
        <f t="shared" si="10"/>
        <v>10</v>
      </c>
      <c r="Q62" s="6"/>
      <c r="S62" s="205">
        <f t="shared" si="3"/>
        <v>15.789473684210526</v>
      </c>
    </row>
    <row r="63" spans="1:19" x14ac:dyDescent="0.25">
      <c r="A63" s="3" t="s">
        <v>1510</v>
      </c>
      <c r="B63" s="3" t="s">
        <v>44</v>
      </c>
      <c r="C63" s="6">
        <v>6200</v>
      </c>
      <c r="D63" s="3" t="s">
        <v>1526</v>
      </c>
      <c r="E63" s="276">
        <v>5925</v>
      </c>
      <c r="F63" s="277"/>
      <c r="G63" s="276">
        <v>6425</v>
      </c>
      <c r="H63" s="277"/>
      <c r="I63" s="3" t="s">
        <v>46</v>
      </c>
      <c r="J63" s="3" t="s">
        <v>1523</v>
      </c>
      <c r="K63" s="3"/>
      <c r="L63" s="3" t="s">
        <v>1722</v>
      </c>
      <c r="M63" s="3" t="str">
        <f t="shared" si="4"/>
        <v/>
      </c>
      <c r="N63" s="6" t="str">
        <f t="shared" si="8"/>
        <v>N/A</v>
      </c>
      <c r="O63" s="6" t="str">
        <f t="shared" si="9"/>
        <v>N/A</v>
      </c>
      <c r="P63" s="206">
        <f t="shared" si="10"/>
        <v>500</v>
      </c>
      <c r="Q63" s="6"/>
      <c r="S63" s="205">
        <f t="shared" si="3"/>
        <v>4.838709677419355</v>
      </c>
    </row>
    <row r="64" spans="1:19" ht="30" x14ac:dyDescent="0.25">
      <c r="A64" s="3" t="s">
        <v>1735</v>
      </c>
      <c r="B64" s="3" t="s">
        <v>44</v>
      </c>
      <c r="C64" s="6">
        <v>6700</v>
      </c>
      <c r="D64" s="3" t="s">
        <v>1733</v>
      </c>
      <c r="E64" s="276">
        <v>6425</v>
      </c>
      <c r="F64" s="277"/>
      <c r="G64" s="276">
        <v>7125</v>
      </c>
      <c r="H64" s="277"/>
      <c r="I64" s="3" t="s">
        <v>46</v>
      </c>
      <c r="J64" s="3" t="s">
        <v>1736</v>
      </c>
      <c r="K64" s="3"/>
      <c r="L64" s="3"/>
      <c r="M64" s="3" t="str">
        <f t="shared" si="4"/>
        <v/>
      </c>
      <c r="N64" s="6" t="str">
        <f t="shared" si="8"/>
        <v>N/A</v>
      </c>
      <c r="O64" s="6" t="str">
        <f t="shared" si="9"/>
        <v>N/A</v>
      </c>
      <c r="P64" s="206">
        <f t="shared" si="10"/>
        <v>700</v>
      </c>
      <c r="Q64" s="6"/>
      <c r="S64" s="205">
        <f t="shared" ref="S64:S65" si="13">300/C64*100</f>
        <v>4.4776119402985071</v>
      </c>
    </row>
    <row r="65" spans="1:19" ht="30" x14ac:dyDescent="0.25">
      <c r="A65" s="3" t="s">
        <v>1732</v>
      </c>
      <c r="B65" s="3" t="s">
        <v>3</v>
      </c>
      <c r="C65" s="6">
        <v>600</v>
      </c>
      <c r="D65" s="3" t="s">
        <v>1734</v>
      </c>
      <c r="E65" s="6">
        <v>663</v>
      </c>
      <c r="F65" s="6">
        <v>703</v>
      </c>
      <c r="G65" s="6">
        <v>612</v>
      </c>
      <c r="H65" s="6">
        <v>652</v>
      </c>
      <c r="I65" s="3">
        <v>-51</v>
      </c>
      <c r="J65" s="3" t="s">
        <v>1739</v>
      </c>
      <c r="K65" s="3"/>
      <c r="L65" s="3" t="s">
        <v>1726</v>
      </c>
      <c r="M65" s="3" t="str">
        <f t="shared" si="4"/>
        <v/>
      </c>
      <c r="N65" s="6">
        <f t="shared" si="8"/>
        <v>40</v>
      </c>
      <c r="O65" s="6">
        <f t="shared" si="9"/>
        <v>40</v>
      </c>
      <c r="P65" s="206">
        <f t="shared" si="10"/>
        <v>80</v>
      </c>
      <c r="Q65" s="6"/>
      <c r="S65" s="205">
        <f t="shared" si="13"/>
        <v>50</v>
      </c>
    </row>
    <row r="67" spans="1:19" ht="18.75" x14ac:dyDescent="0.25">
      <c r="A67" s="43" t="s">
        <v>115</v>
      </c>
      <c r="E67" s="43" t="str">
        <f>E1</f>
        <v>(updated June-2023, R18)</v>
      </c>
    </row>
    <row r="68" spans="1:19" ht="42.75" customHeight="1" x14ac:dyDescent="0.25">
      <c r="A68" s="215" t="str">
        <f>A$2</f>
        <v>Band
(Subset of)</v>
      </c>
      <c r="B68" s="215" t="str">
        <f t="shared" ref="B68:D68" si="14">B$2</f>
        <v>Duplex mode</v>
      </c>
      <c r="C68" s="215" t="str">
        <f t="shared" si="14"/>
        <v>ƒ 
[MHz]</v>
      </c>
      <c r="D68" s="215" t="str">
        <f t="shared" si="14"/>
        <v>Common name</v>
      </c>
      <c r="E68" s="357" t="s">
        <v>1794</v>
      </c>
      <c r="F68" s="357"/>
      <c r="G68" s="357"/>
      <c r="H68" s="357"/>
      <c r="I68" s="215" t="str">
        <f t="shared" ref="I68:S68" si="15">I$2</f>
        <v>Duplex spacing 
[MHz]</v>
      </c>
      <c r="J68" s="215" t="str">
        <f t="shared" si="15"/>
        <v>Channel bandwidths [MHz]</v>
      </c>
      <c r="K68" s="215" t="str">
        <f t="shared" si="15"/>
        <v>New in Release</v>
      </c>
      <c r="L68" s="215" t="str">
        <f t="shared" si="15"/>
        <v>Notes</v>
      </c>
      <c r="M68" s="215" t="str">
        <f t="shared" si="15"/>
        <v>Intra-band SDL/SUL</v>
      </c>
      <c r="N68" s="215" t="str">
        <f t="shared" si="15"/>
        <v>Uplink BW [MHz]</v>
      </c>
      <c r="O68" s="215" t="str">
        <f t="shared" si="15"/>
        <v>Downl. BW [MHz]</v>
      </c>
      <c r="P68" s="215" t="str">
        <f t="shared" si="15"/>
        <v>Total BW [MHz]</v>
      </c>
      <c r="Q68" s="215" t="str">
        <f t="shared" si="15"/>
        <v>Acum
 BW
 [MHz]</v>
      </c>
      <c r="S68" s="215" t="str">
        <f t="shared" si="15"/>
        <v>Wave
length [cm]</v>
      </c>
    </row>
    <row r="69" spans="1:19" x14ac:dyDescent="0.25">
      <c r="A69" s="4" t="s">
        <v>108</v>
      </c>
      <c r="B69" s="4" t="s">
        <v>44</v>
      </c>
      <c r="C69" s="4">
        <v>26</v>
      </c>
      <c r="D69" s="4" t="s">
        <v>109</v>
      </c>
      <c r="E69" s="284">
        <v>26.5</v>
      </c>
      <c r="F69" s="285"/>
      <c r="G69" s="284">
        <v>29.5</v>
      </c>
      <c r="H69" s="285"/>
      <c r="I69" s="3" t="s">
        <v>46</v>
      </c>
      <c r="J69" s="3" t="s">
        <v>110</v>
      </c>
      <c r="K69" s="3"/>
      <c r="L69" s="4"/>
      <c r="M69" s="3" t="str">
        <f t="shared" ref="M69:M75" si="16">IF(AND(ISNUMBER(N69),ISNUMBER(O69)),IF(ABS(N69-O69)&lt;0.1,"",IF(N69&gt;O69+0.1,"Intra-band SUL","Intra-band SDL")),"")</f>
        <v/>
      </c>
      <c r="N69" s="6" t="str">
        <f t="shared" ref="N69" si="17">IF(OR($B69="TDD",$B69="SDL"),"N/A",F69-E69)</f>
        <v>N/A</v>
      </c>
      <c r="O69" s="6" t="str">
        <f t="shared" ref="O69" si="18">IF(OR($B69="TDD",$B69="SUL"),"N/A",H69-G69)</f>
        <v>N/A</v>
      </c>
      <c r="P69" s="206">
        <f>1000*IF(N69="N/A",IF(O69="N/A",G69-E69,O69),IF(O69="N/A",N69,N69+O69))</f>
        <v>3000</v>
      </c>
      <c r="Q69" s="6" t="str">
        <f>N69</f>
        <v>N/A</v>
      </c>
      <c r="S69" s="205">
        <f>300/C69/10</f>
        <v>1.1538461538461537</v>
      </c>
    </row>
    <row r="70" spans="1:19" x14ac:dyDescent="0.25">
      <c r="A70" s="4" t="s">
        <v>111</v>
      </c>
      <c r="B70" s="4" t="s">
        <v>44</v>
      </c>
      <c r="C70" s="4">
        <v>24</v>
      </c>
      <c r="D70" s="4" t="s">
        <v>112</v>
      </c>
      <c r="E70" s="284">
        <v>24.25</v>
      </c>
      <c r="F70" s="285"/>
      <c r="G70" s="284">
        <v>27.5</v>
      </c>
      <c r="H70" s="285"/>
      <c r="I70" s="3" t="s">
        <v>46</v>
      </c>
      <c r="J70" s="3" t="s">
        <v>110</v>
      </c>
      <c r="K70" s="3"/>
      <c r="L70" s="217" t="s">
        <v>438</v>
      </c>
      <c r="M70" s="3" t="str">
        <f t="shared" si="16"/>
        <v/>
      </c>
      <c r="N70" s="6" t="str">
        <f t="shared" ref="N70:N75" si="19">IF(OR($B70="TDD",$B70="SDL"),"N/A",F70-E70)</f>
        <v>N/A</v>
      </c>
      <c r="O70" s="6" t="str">
        <f t="shared" ref="O70:O75" si="20">IF(OR($B70="TDD",$B70="SUL"),"N/A",H70-G70)</f>
        <v>N/A</v>
      </c>
      <c r="P70" s="206">
        <f t="shared" ref="P70:P75" si="21">1000*IF(N70="N/A",IF(O70="N/A",G70-E70,O70),IF(O70="N/A",N70,N70+O70))</f>
        <v>3250</v>
      </c>
      <c r="Q70" s="6">
        <f>P70+MAX(Q$69:Q69)</f>
        <v>3250</v>
      </c>
      <c r="S70" s="205">
        <f t="shared" ref="S70:S74" si="22">300/C70/10</f>
        <v>1.25</v>
      </c>
    </row>
    <row r="71" spans="1:19" x14ac:dyDescent="0.25">
      <c r="A71" s="4" t="s">
        <v>1485</v>
      </c>
      <c r="B71" s="4" t="s">
        <v>44</v>
      </c>
      <c r="C71" s="4">
        <v>41</v>
      </c>
      <c r="D71" s="4" t="s">
        <v>1486</v>
      </c>
      <c r="E71" s="284">
        <v>39.5</v>
      </c>
      <c r="F71" s="285"/>
      <c r="G71" s="284">
        <v>43.5</v>
      </c>
      <c r="H71" s="285"/>
      <c r="I71" s="3" t="s">
        <v>46</v>
      </c>
      <c r="J71" s="3" t="s">
        <v>110</v>
      </c>
      <c r="K71" s="3"/>
      <c r="L71" s="4"/>
      <c r="M71" s="3" t="str">
        <f t="shared" si="16"/>
        <v/>
      </c>
      <c r="N71" s="6" t="str">
        <f t="shared" si="19"/>
        <v>N/A</v>
      </c>
      <c r="O71" s="6" t="str">
        <f t="shared" si="20"/>
        <v>N/A</v>
      </c>
      <c r="P71" s="206">
        <f t="shared" si="21"/>
        <v>4000</v>
      </c>
      <c r="Q71" s="6">
        <f>P71+MAX(Q$69:Q70)</f>
        <v>7250</v>
      </c>
      <c r="S71" s="205">
        <f t="shared" si="22"/>
        <v>0.73170731707317072</v>
      </c>
    </row>
    <row r="72" spans="1:19" x14ac:dyDescent="0.25">
      <c r="A72" s="4" t="s">
        <v>113</v>
      </c>
      <c r="B72" s="4" t="s">
        <v>44</v>
      </c>
      <c r="C72" s="4">
        <v>39</v>
      </c>
      <c r="D72" s="4" t="s">
        <v>114</v>
      </c>
      <c r="E72" s="284">
        <v>37</v>
      </c>
      <c r="F72" s="285"/>
      <c r="G72" s="284">
        <v>40</v>
      </c>
      <c r="H72" s="285"/>
      <c r="I72" s="3" t="s">
        <v>46</v>
      </c>
      <c r="J72" s="3" t="s">
        <v>110</v>
      </c>
      <c r="K72" s="3"/>
      <c r="L72" s="4" t="s">
        <v>1583</v>
      </c>
      <c r="M72" s="3" t="str">
        <f t="shared" si="16"/>
        <v/>
      </c>
      <c r="N72" s="6" t="str">
        <f t="shared" si="19"/>
        <v>N/A</v>
      </c>
      <c r="O72" s="6" t="str">
        <f t="shared" si="20"/>
        <v>N/A</v>
      </c>
      <c r="P72" s="206">
        <f t="shared" si="21"/>
        <v>3000</v>
      </c>
      <c r="Q72" s="6">
        <f>P72+MAX(Q$69:Q71)</f>
        <v>10250</v>
      </c>
      <c r="S72" s="205">
        <f t="shared" si="22"/>
        <v>0.76923076923076927</v>
      </c>
    </row>
    <row r="73" spans="1:19" ht="30" x14ac:dyDescent="0.25">
      <c r="A73" s="3" t="s">
        <v>446</v>
      </c>
      <c r="B73" s="4" t="s">
        <v>44</v>
      </c>
      <c r="C73" s="4">
        <v>28</v>
      </c>
      <c r="D73" s="4" t="s">
        <v>114</v>
      </c>
      <c r="E73" s="284">
        <v>27.5</v>
      </c>
      <c r="F73" s="285"/>
      <c r="G73" s="284">
        <v>28.35</v>
      </c>
      <c r="H73" s="285"/>
      <c r="I73" s="3" t="s">
        <v>46</v>
      </c>
      <c r="J73" s="3" t="s">
        <v>110</v>
      </c>
      <c r="K73" s="3"/>
      <c r="L73" s="4" t="s">
        <v>1583</v>
      </c>
      <c r="M73" s="3" t="str">
        <f t="shared" si="16"/>
        <v/>
      </c>
      <c r="N73" s="6" t="str">
        <f t="shared" si="19"/>
        <v>N/A</v>
      </c>
      <c r="O73" s="6" t="str">
        <f t="shared" si="20"/>
        <v>N/A</v>
      </c>
      <c r="P73" s="206">
        <f t="shared" si="21"/>
        <v>850.00000000000136</v>
      </c>
      <c r="Q73" s="109"/>
      <c r="S73" s="205">
        <f t="shared" si="22"/>
        <v>1.0714285714285714</v>
      </c>
    </row>
    <row r="74" spans="1:19" x14ac:dyDescent="0.25">
      <c r="A74" s="4" t="s">
        <v>1487</v>
      </c>
      <c r="B74" s="4" t="s">
        <v>44</v>
      </c>
      <c r="C74" s="4">
        <v>47</v>
      </c>
      <c r="D74" s="4" t="s">
        <v>1486</v>
      </c>
      <c r="E74" s="284">
        <v>47.2</v>
      </c>
      <c r="F74" s="285"/>
      <c r="G74" s="284">
        <v>48.2</v>
      </c>
      <c r="H74" s="285"/>
      <c r="I74" s="3" t="s">
        <v>46</v>
      </c>
      <c r="J74" s="3" t="s">
        <v>110</v>
      </c>
      <c r="K74" s="3"/>
      <c r="L74" s="4"/>
      <c r="M74" s="3" t="str">
        <f t="shared" si="16"/>
        <v/>
      </c>
      <c r="N74" s="6" t="str">
        <f t="shared" si="19"/>
        <v>N/A</v>
      </c>
      <c r="O74" s="6" t="str">
        <f t="shared" si="20"/>
        <v>N/A</v>
      </c>
      <c r="P74" s="206">
        <f t="shared" si="21"/>
        <v>1000</v>
      </c>
      <c r="Q74" s="6">
        <f>P74+MAX(Q$69:Q73)</f>
        <v>11250</v>
      </c>
      <c r="S74" s="205">
        <f t="shared" si="22"/>
        <v>0.63829787234042556</v>
      </c>
    </row>
    <row r="75" spans="1:19" ht="30" x14ac:dyDescent="0.25">
      <c r="A75" s="4" t="s">
        <v>1752</v>
      </c>
      <c r="B75" s="4" t="s">
        <v>44</v>
      </c>
      <c r="C75" s="4">
        <v>60</v>
      </c>
      <c r="D75" s="4" t="s">
        <v>1486</v>
      </c>
      <c r="E75" s="284">
        <v>57</v>
      </c>
      <c r="F75" s="285"/>
      <c r="G75" s="284">
        <v>71</v>
      </c>
      <c r="H75" s="285"/>
      <c r="I75" s="3" t="s">
        <v>46</v>
      </c>
      <c r="J75" s="3" t="s">
        <v>1753</v>
      </c>
      <c r="K75" s="3"/>
      <c r="L75" s="4" t="s">
        <v>1722</v>
      </c>
      <c r="M75" s="3" t="str">
        <f t="shared" si="16"/>
        <v/>
      </c>
      <c r="N75" s="6" t="str">
        <f t="shared" si="19"/>
        <v>N/A</v>
      </c>
      <c r="O75" s="6" t="str">
        <f t="shared" si="20"/>
        <v>N/A</v>
      </c>
      <c r="P75" s="206">
        <f t="shared" si="21"/>
        <v>14000</v>
      </c>
      <c r="Q75" s="6">
        <f>P75+MAX(Q$69:Q74)</f>
        <v>25250</v>
      </c>
      <c r="S75" s="205">
        <f t="shared" ref="S75" si="23">300/C75/10</f>
        <v>0.5</v>
      </c>
    </row>
    <row r="77" spans="1:19" ht="18.75" x14ac:dyDescent="0.25">
      <c r="A77" s="43" t="s">
        <v>1685</v>
      </c>
    </row>
    <row r="78" spans="1:19" ht="42.75" customHeight="1" x14ac:dyDescent="0.25">
      <c r="A78" s="2" t="str">
        <f>A$2</f>
        <v>Band
(Subset of)</v>
      </c>
      <c r="B78" s="2" t="str">
        <f t="shared" ref="B78:D78" si="24">B$2</f>
        <v>Duplex mode</v>
      </c>
      <c r="C78" s="2" t="str">
        <f t="shared" si="24"/>
        <v>ƒ 
[MHz]</v>
      </c>
      <c r="D78" s="2" t="str">
        <f t="shared" si="24"/>
        <v>Common name</v>
      </c>
      <c r="E78" s="355" t="str">
        <f>E$2</f>
        <v>Uplink
[MHz]</v>
      </c>
      <c r="F78" s="356">
        <f t="shared" ref="F78:H78" si="25">F2</f>
        <v>0</v>
      </c>
      <c r="G78" s="355" t="str">
        <f>G$2</f>
        <v>Downlink [MHz]</v>
      </c>
      <c r="H78" s="356">
        <f t="shared" si="25"/>
        <v>0</v>
      </c>
      <c r="I78" s="2" t="str">
        <f>I$2</f>
        <v>Duplex spacing 
[MHz]</v>
      </c>
      <c r="J78" s="2" t="str">
        <f t="shared" ref="J78:S78" si="26">J$2</f>
        <v>Channel bandwidths [MHz]</v>
      </c>
      <c r="K78" s="2" t="str">
        <f t="shared" si="26"/>
        <v>New in Release</v>
      </c>
      <c r="L78" s="2" t="str">
        <f t="shared" si="26"/>
        <v>Notes</v>
      </c>
      <c r="M78" s="2" t="str">
        <f t="shared" si="26"/>
        <v>Intra-band SDL/SUL</v>
      </c>
      <c r="N78" s="2" t="str">
        <f t="shared" si="26"/>
        <v>Uplink BW [MHz]</v>
      </c>
      <c r="O78" s="2" t="str">
        <f t="shared" si="26"/>
        <v>Downl. BW [MHz]</v>
      </c>
      <c r="P78" s="2" t="str">
        <f t="shared" si="26"/>
        <v>Total BW [MHz]</v>
      </c>
      <c r="Q78" s="2" t="str">
        <f t="shared" si="26"/>
        <v>Acum
 BW
 [MHz]</v>
      </c>
      <c r="S78" s="2" t="str">
        <f t="shared" si="26"/>
        <v>Wave
length [cm]</v>
      </c>
    </row>
    <row r="79" spans="1:19" ht="15" customHeight="1" x14ac:dyDescent="0.25">
      <c r="A79" s="4" t="s">
        <v>1678</v>
      </c>
      <c r="B79" s="4" t="s">
        <v>3</v>
      </c>
      <c r="C79" s="6">
        <v>1600</v>
      </c>
      <c r="D79" s="4" t="s">
        <v>1679</v>
      </c>
      <c r="E79" s="279">
        <v>1626.5</v>
      </c>
      <c r="F79" s="279">
        <v>1660.5</v>
      </c>
      <c r="G79" s="278">
        <v>1525</v>
      </c>
      <c r="H79" s="278">
        <v>1559</v>
      </c>
      <c r="I79" s="3">
        <v>-101.5</v>
      </c>
      <c r="J79" s="3" t="s">
        <v>7</v>
      </c>
      <c r="K79" s="3"/>
      <c r="L79" s="4" t="s">
        <v>1583</v>
      </c>
      <c r="M79" s="3" t="str">
        <f>IF(AND(ISNUMBER(N79),ISNUMBER(O79)),IF(ABS(N79-O79)&lt;0.1,"",IF(N79&gt;O79+0.1,"Intra SUL","Intra SDL")),"")</f>
        <v/>
      </c>
      <c r="N79" s="6">
        <f t="shared" ref="N79" si="27">IF(OR($B79="TDD",$B79="SDL"),"N/A",F79-E79)</f>
        <v>34</v>
      </c>
      <c r="O79" s="6">
        <f t="shared" ref="O79" si="28">IF(OR($B79="TDD",$B79="SUL"),"N/A",H79-G79)</f>
        <v>34</v>
      </c>
      <c r="P79" s="206">
        <f t="shared" ref="P79" si="29">IF(N79="N/A",IF(O79="N/A",G79-E79,O79),IF(O79="N/A",N79,N79+O79))</f>
        <v>68</v>
      </c>
      <c r="Q79" s="6"/>
      <c r="S79" s="205">
        <f>300/C79*100</f>
        <v>18.75</v>
      </c>
    </row>
    <row r="80" spans="1:19" ht="15" customHeight="1" x14ac:dyDescent="0.25">
      <c r="A80" s="4" t="s">
        <v>1680</v>
      </c>
      <c r="B80" s="4" t="s">
        <v>3</v>
      </c>
      <c r="C80" s="6">
        <v>2100</v>
      </c>
      <c r="D80" s="4" t="s">
        <v>1681</v>
      </c>
      <c r="E80" s="278">
        <v>1980</v>
      </c>
      <c r="F80" s="278">
        <v>2010</v>
      </c>
      <c r="G80" s="278">
        <v>2170</v>
      </c>
      <c r="H80" s="278">
        <v>2200</v>
      </c>
      <c r="I80" s="3">
        <v>190</v>
      </c>
      <c r="J80" s="3" t="s">
        <v>7</v>
      </c>
      <c r="K80" s="3"/>
      <c r="L80" s="4" t="s">
        <v>4</v>
      </c>
      <c r="M80" s="3" t="str">
        <f>IF(AND(ISNUMBER(N80),ISNUMBER(O80)),IF(ABS(N80-O80)&lt;0.1,"",IF(N80&gt;O80+0.1,"Intra SUL","Intra SDL")),"")</f>
        <v/>
      </c>
      <c r="N80" s="6">
        <f t="shared" ref="N80" si="30">IF(OR($B80="TDD",$B80="SDL"),"N/A",F80-E80)</f>
        <v>30</v>
      </c>
      <c r="O80" s="6">
        <f t="shared" ref="O80" si="31">IF(OR($B80="TDD",$B80="SUL"),"N/A",H80-G80)</f>
        <v>30</v>
      </c>
      <c r="P80" s="206">
        <f t="shared" ref="P80" si="32">IF(N80="N/A",IF(O80="N/A",G80-E80,O80),IF(O80="N/A",N80,N80+O80))</f>
        <v>60</v>
      </c>
      <c r="Q80" s="6"/>
      <c r="S80" s="205">
        <f>300/C80*100</f>
        <v>14.285714285714285</v>
      </c>
    </row>
    <row r="82" spans="1:11" ht="35.25" customHeight="1" x14ac:dyDescent="0.25">
      <c r="A82" s="352" t="s">
        <v>1754</v>
      </c>
      <c r="B82" s="353"/>
      <c r="C82" s="353"/>
      <c r="D82" s="353"/>
      <c r="E82" s="353"/>
      <c r="F82" s="353"/>
      <c r="G82" s="353"/>
      <c r="H82" s="353"/>
      <c r="I82" s="353"/>
      <c r="J82" s="354"/>
      <c r="K82" s="240"/>
    </row>
    <row r="84" spans="1:11" ht="15" customHeight="1" x14ac:dyDescent="0.25">
      <c r="A84" s="43" t="s">
        <v>1683</v>
      </c>
    </row>
    <row r="85" spans="1:11" x14ac:dyDescent="0.25">
      <c r="A85" s="46" t="s">
        <v>1657</v>
      </c>
    </row>
    <row r="86" spans="1:11" x14ac:dyDescent="0.25">
      <c r="A86" s="46" t="s">
        <v>1741</v>
      </c>
    </row>
    <row r="87" spans="1:11" x14ac:dyDescent="0.25">
      <c r="A87" s="46" t="s">
        <v>1742</v>
      </c>
    </row>
    <row r="88" spans="1:11" x14ac:dyDescent="0.25">
      <c r="A88" s="46" t="s">
        <v>1743</v>
      </c>
    </row>
    <row r="89" spans="1:11" x14ac:dyDescent="0.25">
      <c r="A89" s="46" t="s">
        <v>1744</v>
      </c>
    </row>
    <row r="90" spans="1:11" x14ac:dyDescent="0.25">
      <c r="A90" s="46" t="s">
        <v>1745</v>
      </c>
    </row>
    <row r="91" spans="1:11" x14ac:dyDescent="0.25">
      <c r="A91" s="46" t="s">
        <v>1746</v>
      </c>
    </row>
    <row r="92" spans="1:11" x14ac:dyDescent="0.25">
      <c r="A92" s="46" t="s">
        <v>1747</v>
      </c>
    </row>
    <row r="93" spans="1:11" x14ac:dyDescent="0.25">
      <c r="A93" s="46" t="s">
        <v>2019</v>
      </c>
    </row>
    <row r="94" spans="1:11" x14ac:dyDescent="0.25">
      <c r="A94" s="46" t="s">
        <v>1761</v>
      </c>
    </row>
    <row r="95" spans="1:11" x14ac:dyDescent="0.25">
      <c r="A95" s="46" t="s">
        <v>1748</v>
      </c>
    </row>
    <row r="96" spans="1:11" x14ac:dyDescent="0.25">
      <c r="A96" s="46" t="s">
        <v>1749</v>
      </c>
    </row>
    <row r="97" spans="1:21" x14ac:dyDescent="0.25">
      <c r="A97" s="293" t="s">
        <v>2035</v>
      </c>
      <c r="B97" s="294"/>
      <c r="C97" s="294"/>
      <c r="D97" s="294"/>
      <c r="E97" s="295"/>
      <c r="F97" s="295"/>
      <c r="G97" s="295"/>
      <c r="H97" s="295"/>
      <c r="I97" s="294"/>
      <c r="J97" s="296"/>
      <c r="K97" s="295"/>
      <c r="L97" s="295"/>
      <c r="M97" s="295"/>
    </row>
    <row r="98" spans="1:21" x14ac:dyDescent="0.25">
      <c r="A98" s="46"/>
      <c r="K98" s="5"/>
    </row>
    <row r="99" spans="1:21" ht="18.75" x14ac:dyDescent="0.25">
      <c r="A99" s="43" t="s">
        <v>2040</v>
      </c>
      <c r="K99" s="5"/>
    </row>
    <row r="100" spans="1:21" s="5" customFormat="1" x14ac:dyDescent="0.25">
      <c r="A100" s="46" t="s">
        <v>2037</v>
      </c>
      <c r="B100" s="44"/>
      <c r="C100" s="44"/>
      <c r="D100" s="44"/>
      <c r="I100" s="44"/>
      <c r="J100" s="45"/>
      <c r="P100" s="44"/>
      <c r="Q100" s="44"/>
      <c r="R100" s="44"/>
      <c r="S100" s="44"/>
      <c r="T100" s="44"/>
      <c r="U100" s="44"/>
    </row>
    <row r="101" spans="1:21" x14ac:dyDescent="0.25">
      <c r="A101" s="46" t="s">
        <v>391</v>
      </c>
      <c r="K101" s="5"/>
    </row>
    <row r="102" spans="1:21" x14ac:dyDescent="0.25">
      <c r="A102" s="46"/>
      <c r="K102" s="5"/>
    </row>
    <row r="103" spans="1:21" ht="18.75" x14ac:dyDescent="0.25">
      <c r="A103" s="43" t="s">
        <v>1682</v>
      </c>
      <c r="K103" s="5"/>
    </row>
    <row r="104" spans="1:21" x14ac:dyDescent="0.25">
      <c r="A104" s="46" t="s">
        <v>1558</v>
      </c>
      <c r="K104" s="5"/>
    </row>
    <row r="105" spans="1:21" x14ac:dyDescent="0.25">
      <c r="A105" s="46" t="s">
        <v>116</v>
      </c>
      <c r="K105" s="5"/>
    </row>
    <row r="106" spans="1:21" x14ac:dyDescent="0.25">
      <c r="A106" s="46" t="s">
        <v>117</v>
      </c>
      <c r="K106" s="5"/>
    </row>
    <row r="107" spans="1:21" x14ac:dyDescent="0.25">
      <c r="A107" s="46" t="s">
        <v>118</v>
      </c>
      <c r="K107" s="5"/>
    </row>
    <row r="108" spans="1:21" x14ac:dyDescent="0.25">
      <c r="A108" s="46" t="s">
        <v>119</v>
      </c>
      <c r="K108" s="5"/>
    </row>
    <row r="109" spans="1:21" x14ac:dyDescent="0.25">
      <c r="A109" s="46" t="s">
        <v>120</v>
      </c>
      <c r="K109" s="5"/>
    </row>
    <row r="110" spans="1:21" x14ac:dyDescent="0.25">
      <c r="A110" s="46" t="s">
        <v>121</v>
      </c>
      <c r="K110" s="5"/>
    </row>
    <row r="111" spans="1:21" x14ac:dyDescent="0.25">
      <c r="A111" s="46" t="s">
        <v>2036</v>
      </c>
      <c r="K111" s="5"/>
    </row>
    <row r="112" spans="1:21" x14ac:dyDescent="0.25">
      <c r="A112" s="46" t="s">
        <v>1673</v>
      </c>
      <c r="K112" s="5"/>
    </row>
    <row r="113" spans="1:11" x14ac:dyDescent="0.25">
      <c r="A113" s="46"/>
      <c r="K113" s="5"/>
    </row>
    <row r="114" spans="1:11" x14ac:dyDescent="0.25">
      <c r="A114" s="44"/>
      <c r="K114" s="5"/>
    </row>
    <row r="115" spans="1:11" x14ac:dyDescent="0.25">
      <c r="A115" s="44"/>
      <c r="K115" s="5"/>
    </row>
    <row r="116" spans="1:11" x14ac:dyDescent="0.25">
      <c r="A116" s="44"/>
      <c r="K116" s="5"/>
    </row>
    <row r="117" spans="1:11" x14ac:dyDescent="0.25">
      <c r="A117" s="44"/>
      <c r="K117" s="5"/>
    </row>
    <row r="118" spans="1:11" x14ac:dyDescent="0.25">
      <c r="A118" s="44"/>
      <c r="K118" s="5"/>
    </row>
    <row r="119" spans="1:11" x14ac:dyDescent="0.25">
      <c r="A119" s="44"/>
      <c r="K119" s="5"/>
    </row>
    <row r="120" spans="1:11" x14ac:dyDescent="0.25">
      <c r="A120" s="44"/>
      <c r="K120" s="5"/>
    </row>
    <row r="121" spans="1:11" x14ac:dyDescent="0.25">
      <c r="A121" s="44"/>
      <c r="K121" s="5"/>
    </row>
    <row r="122" spans="1:11" x14ac:dyDescent="0.25">
      <c r="A122" s="44"/>
      <c r="K122" s="5"/>
    </row>
    <row r="123" spans="1:11" x14ac:dyDescent="0.25">
      <c r="A123" s="44"/>
      <c r="K123" s="5"/>
    </row>
    <row r="124" spans="1:11" x14ac:dyDescent="0.25">
      <c r="A124" s="44"/>
      <c r="K124" s="5"/>
    </row>
    <row r="125" spans="1:11" x14ac:dyDescent="0.25">
      <c r="A125" s="1"/>
    </row>
  </sheetData>
  <mergeCells count="6">
    <mergeCell ref="G78:H78"/>
    <mergeCell ref="A82:J82"/>
    <mergeCell ref="E78:F78"/>
    <mergeCell ref="E68:H68"/>
    <mergeCell ref="E2:F2"/>
    <mergeCell ref="G2:H2"/>
  </mergeCells>
  <phoneticPr fontId="65"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1861BC-981F-4A73-ABC5-DF87BAB8B1EC}">
  <dimension ref="A1:K25"/>
  <sheetViews>
    <sheetView workbookViewId="0">
      <selection activeCell="A7" sqref="A7"/>
    </sheetView>
  </sheetViews>
  <sheetFormatPr baseColWidth="10" defaultColWidth="11.42578125" defaultRowHeight="15" x14ac:dyDescent="0.25"/>
  <cols>
    <col min="1" max="1" width="13" style="48" customWidth="1"/>
    <col min="2" max="2" width="12.42578125" style="48" customWidth="1"/>
    <col min="3" max="3" width="14.5703125" style="48" customWidth="1"/>
    <col min="4" max="4" width="10.28515625" style="48" customWidth="1"/>
    <col min="5" max="5" width="12.85546875" style="48" customWidth="1"/>
    <col min="6" max="6" width="11.7109375" style="39" customWidth="1"/>
    <col min="7" max="7" width="9.42578125" style="48" customWidth="1"/>
    <col min="8" max="8" width="9.5703125" style="48" customWidth="1"/>
    <col min="9" max="9" width="14" style="48" customWidth="1"/>
    <col min="10" max="10" width="34.5703125" style="66" customWidth="1"/>
    <col min="11" max="11" width="75.42578125" style="48" customWidth="1"/>
    <col min="12" max="16384" width="11.42578125" style="48"/>
  </cols>
  <sheetData>
    <row r="1" spans="1:11" ht="18.75" x14ac:dyDescent="0.25">
      <c r="A1" s="47" t="s">
        <v>477</v>
      </c>
    </row>
    <row r="2" spans="1:11" x14ac:dyDescent="0.25">
      <c r="A2" s="48" t="s">
        <v>776</v>
      </c>
    </row>
    <row r="3" spans="1:11" x14ac:dyDescent="0.25">
      <c r="A3" s="49" t="s">
        <v>1611</v>
      </c>
    </row>
    <row r="4" spans="1:11" x14ac:dyDescent="0.25">
      <c r="A4" s="49" t="s">
        <v>777</v>
      </c>
    </row>
    <row r="5" spans="1:11" x14ac:dyDescent="0.25">
      <c r="A5" s="49" t="s">
        <v>778</v>
      </c>
    </row>
    <row r="6" spans="1:11" x14ac:dyDescent="0.25">
      <c r="A6" s="49" t="s">
        <v>779</v>
      </c>
    </row>
    <row r="8" spans="1:11" x14ac:dyDescent="0.25">
      <c r="A8" s="48" t="s">
        <v>775</v>
      </c>
      <c r="C8" s="49"/>
    </row>
    <row r="10" spans="1:11" ht="30" x14ac:dyDescent="0.25">
      <c r="A10" s="16" t="s">
        <v>476</v>
      </c>
      <c r="B10" s="16" t="s">
        <v>475</v>
      </c>
      <c r="C10" s="16" t="s">
        <v>1597</v>
      </c>
      <c r="D10" s="16" t="s">
        <v>1588</v>
      </c>
      <c r="E10" s="16" t="s">
        <v>1646</v>
      </c>
      <c r="F10" s="16" t="s">
        <v>1647</v>
      </c>
      <c r="G10" s="16" t="s">
        <v>473</v>
      </c>
      <c r="H10" s="16" t="s">
        <v>474</v>
      </c>
      <c r="I10" s="16" t="s">
        <v>1596</v>
      </c>
      <c r="J10" s="16" t="s">
        <v>1598</v>
      </c>
      <c r="K10" s="16" t="s">
        <v>472</v>
      </c>
    </row>
    <row r="11" spans="1:11" x14ac:dyDescent="0.25">
      <c r="A11" s="221" t="s">
        <v>392</v>
      </c>
      <c r="B11" s="222"/>
      <c r="C11" s="221">
        <v>18</v>
      </c>
      <c r="D11" s="223"/>
      <c r="E11" s="222"/>
      <c r="F11" s="222"/>
      <c r="G11" s="222"/>
      <c r="H11" s="222"/>
      <c r="I11" s="224"/>
      <c r="J11" s="225" t="s">
        <v>392</v>
      </c>
      <c r="K11" s="225" t="s">
        <v>449</v>
      </c>
    </row>
    <row r="12" spans="1:11" x14ac:dyDescent="0.25">
      <c r="A12" s="221" t="s">
        <v>392</v>
      </c>
      <c r="B12" s="222"/>
      <c r="C12" s="221">
        <v>17</v>
      </c>
      <c r="D12" s="223"/>
      <c r="E12" s="222"/>
      <c r="F12" s="222"/>
      <c r="G12" s="222"/>
      <c r="H12" s="222"/>
      <c r="I12" s="224"/>
      <c r="J12" s="225" t="s">
        <v>392</v>
      </c>
      <c r="K12" s="225" t="s">
        <v>449</v>
      </c>
    </row>
    <row r="13" spans="1:11" x14ac:dyDescent="0.25">
      <c r="A13" s="221" t="s">
        <v>392</v>
      </c>
      <c r="B13" s="221" t="s">
        <v>1644</v>
      </c>
      <c r="C13" s="221">
        <v>16</v>
      </c>
      <c r="D13" s="234">
        <v>2020</v>
      </c>
      <c r="E13" s="221" t="s">
        <v>448</v>
      </c>
      <c r="F13" s="221"/>
      <c r="G13" s="235" t="s">
        <v>1616</v>
      </c>
      <c r="H13" s="221" t="s">
        <v>392</v>
      </c>
      <c r="I13" s="236" t="s">
        <v>1629</v>
      </c>
      <c r="J13" s="237" t="s">
        <v>1644</v>
      </c>
      <c r="K13" s="225" t="s">
        <v>449</v>
      </c>
    </row>
    <row r="14" spans="1:11" ht="30" x14ac:dyDescent="0.25">
      <c r="A14" s="221" t="s">
        <v>392</v>
      </c>
      <c r="B14" s="221" t="s">
        <v>1643</v>
      </c>
      <c r="C14" s="221">
        <v>15</v>
      </c>
      <c r="D14" s="234">
        <v>2018</v>
      </c>
      <c r="E14" s="221" t="s">
        <v>1630</v>
      </c>
      <c r="F14" s="221" t="s">
        <v>1625</v>
      </c>
      <c r="G14" s="235" t="s">
        <v>1616</v>
      </c>
      <c r="H14" s="221" t="s">
        <v>392</v>
      </c>
      <c r="I14" s="236" t="s">
        <v>1629</v>
      </c>
      <c r="J14" s="237" t="s">
        <v>1643</v>
      </c>
      <c r="K14" s="225" t="s">
        <v>449</v>
      </c>
    </row>
    <row r="15" spans="1:11" ht="30" x14ac:dyDescent="0.25">
      <c r="A15" s="23" t="s">
        <v>392</v>
      </c>
      <c r="B15" s="23" t="s">
        <v>392</v>
      </c>
      <c r="C15" s="23" t="s">
        <v>1645</v>
      </c>
      <c r="D15" s="220">
        <v>2018</v>
      </c>
      <c r="E15" s="23" t="s">
        <v>1630</v>
      </c>
      <c r="F15" s="23" t="s">
        <v>1625</v>
      </c>
      <c r="G15" s="69" t="s">
        <v>1616</v>
      </c>
      <c r="H15" s="23" t="s">
        <v>392</v>
      </c>
      <c r="I15" s="226" t="s">
        <v>1629</v>
      </c>
      <c r="J15" s="68" t="s">
        <v>392</v>
      </c>
      <c r="K15" s="219" t="s">
        <v>449</v>
      </c>
    </row>
    <row r="16" spans="1:11" ht="33.75" customHeight="1" x14ac:dyDescent="0.25">
      <c r="A16" s="23" t="s">
        <v>451</v>
      </c>
      <c r="B16" s="23" t="s">
        <v>1595</v>
      </c>
      <c r="C16" s="23" t="s">
        <v>1627</v>
      </c>
      <c r="D16" s="220">
        <v>2016</v>
      </c>
      <c r="E16" s="23" t="s">
        <v>1628</v>
      </c>
      <c r="F16" s="23" t="s">
        <v>1626</v>
      </c>
      <c r="G16" s="23">
        <v>30</v>
      </c>
      <c r="H16" s="23" t="s">
        <v>450</v>
      </c>
      <c r="I16" s="23" t="s">
        <v>1615</v>
      </c>
      <c r="J16" s="68" t="s">
        <v>1620</v>
      </c>
      <c r="K16" s="24"/>
    </row>
    <row r="17" spans="1:11" ht="30" x14ac:dyDescent="0.25">
      <c r="A17" s="23" t="s">
        <v>453</v>
      </c>
      <c r="B17" s="23" t="s">
        <v>452</v>
      </c>
      <c r="C17" s="23" t="s">
        <v>1591</v>
      </c>
      <c r="D17" s="220">
        <v>2011</v>
      </c>
      <c r="E17" s="23" t="s">
        <v>1623</v>
      </c>
      <c r="F17" s="23" t="s">
        <v>1624</v>
      </c>
      <c r="G17" s="23">
        <v>30</v>
      </c>
      <c r="H17" s="23" t="s">
        <v>450</v>
      </c>
      <c r="I17" s="23" t="s">
        <v>1615</v>
      </c>
      <c r="J17" s="68" t="s">
        <v>1621</v>
      </c>
      <c r="K17" s="24" t="s">
        <v>1622</v>
      </c>
    </row>
    <row r="18" spans="1:11" ht="45" x14ac:dyDescent="0.25">
      <c r="A18" s="23" t="s">
        <v>393</v>
      </c>
      <c r="B18" s="23" t="s">
        <v>1594</v>
      </c>
      <c r="C18" s="23" t="s">
        <v>1590</v>
      </c>
      <c r="D18" s="220">
        <v>2009</v>
      </c>
      <c r="E18" s="23" t="s">
        <v>1601</v>
      </c>
      <c r="F18" s="23" t="s">
        <v>1612</v>
      </c>
      <c r="G18" s="23">
        <v>40</v>
      </c>
      <c r="H18" s="23" t="s">
        <v>452</v>
      </c>
      <c r="I18" s="23" t="s">
        <v>1615</v>
      </c>
      <c r="J18" s="68" t="s">
        <v>454</v>
      </c>
      <c r="K18" s="24" t="s">
        <v>814</v>
      </c>
    </row>
    <row r="19" spans="1:11" ht="45" x14ac:dyDescent="0.25">
      <c r="A19" s="23" t="s">
        <v>456</v>
      </c>
      <c r="B19" s="23" t="s">
        <v>1592</v>
      </c>
      <c r="C19" s="23">
        <v>7</v>
      </c>
      <c r="D19" s="220">
        <v>2007</v>
      </c>
      <c r="E19" s="23" t="s">
        <v>1600</v>
      </c>
      <c r="F19" s="23" t="s">
        <v>1608</v>
      </c>
      <c r="G19" s="23">
        <v>80</v>
      </c>
      <c r="H19" s="23" t="s">
        <v>455</v>
      </c>
      <c r="I19" s="15"/>
      <c r="J19" s="68" t="s">
        <v>1610</v>
      </c>
      <c r="K19" s="24" t="s">
        <v>819</v>
      </c>
    </row>
    <row r="20" spans="1:11" ht="30" x14ac:dyDescent="0.25">
      <c r="A20" s="23" t="s">
        <v>457</v>
      </c>
      <c r="B20" s="23" t="s">
        <v>1592</v>
      </c>
      <c r="C20" s="23" t="s">
        <v>1589</v>
      </c>
      <c r="D20" s="220">
        <v>2002</v>
      </c>
      <c r="E20" s="23" t="s">
        <v>1602</v>
      </c>
      <c r="F20" s="23" t="s">
        <v>1608</v>
      </c>
      <c r="G20" s="23">
        <v>80</v>
      </c>
      <c r="H20" s="23" t="s">
        <v>289</v>
      </c>
      <c r="I20" s="15"/>
      <c r="J20" s="68" t="s">
        <v>1609</v>
      </c>
      <c r="K20" s="24" t="s">
        <v>1619</v>
      </c>
    </row>
    <row r="21" spans="1:11" ht="30" x14ac:dyDescent="0.25">
      <c r="A21" s="23" t="s">
        <v>1599</v>
      </c>
      <c r="B21" s="23" t="s">
        <v>458</v>
      </c>
      <c r="C21" s="23" t="s">
        <v>1613</v>
      </c>
      <c r="D21" s="220">
        <v>1999</v>
      </c>
      <c r="E21" s="23" t="s">
        <v>1607</v>
      </c>
      <c r="F21" s="23" t="s">
        <v>1608</v>
      </c>
      <c r="G21" s="23">
        <v>150</v>
      </c>
      <c r="H21" s="23" t="s">
        <v>893</v>
      </c>
      <c r="I21" s="15"/>
      <c r="J21" s="68" t="s">
        <v>459</v>
      </c>
      <c r="K21" s="24" t="s">
        <v>813</v>
      </c>
    </row>
    <row r="22" spans="1:11" ht="30" x14ac:dyDescent="0.25">
      <c r="A22" s="23" t="s">
        <v>462</v>
      </c>
      <c r="B22" s="23" t="s">
        <v>1593</v>
      </c>
      <c r="C22" s="23">
        <v>98</v>
      </c>
      <c r="D22" s="220">
        <v>1999</v>
      </c>
      <c r="E22" s="23" t="s">
        <v>1606</v>
      </c>
      <c r="F22" s="15" t="s">
        <v>460</v>
      </c>
      <c r="G22" s="23">
        <v>200</v>
      </c>
      <c r="H22" s="23" t="s">
        <v>286</v>
      </c>
      <c r="I22" s="15"/>
      <c r="J22" s="68" t="s">
        <v>461</v>
      </c>
      <c r="K22" s="24"/>
    </row>
    <row r="23" spans="1:11" x14ac:dyDescent="0.25">
      <c r="A23" s="23" t="s">
        <v>465</v>
      </c>
      <c r="B23" s="23" t="s">
        <v>463</v>
      </c>
      <c r="C23" s="23">
        <v>97</v>
      </c>
      <c r="D23" s="220">
        <v>1998</v>
      </c>
      <c r="E23" s="23" t="s">
        <v>1605</v>
      </c>
      <c r="F23" s="15" t="s">
        <v>460</v>
      </c>
      <c r="G23" s="23" t="s">
        <v>1371</v>
      </c>
      <c r="H23" s="23" t="s">
        <v>288</v>
      </c>
      <c r="I23" s="15"/>
      <c r="J23" s="68" t="s">
        <v>464</v>
      </c>
      <c r="K23" s="24"/>
    </row>
    <row r="24" spans="1:11" ht="60" x14ac:dyDescent="0.25">
      <c r="A24" s="23" t="s">
        <v>467</v>
      </c>
      <c r="B24" s="23" t="s">
        <v>463</v>
      </c>
      <c r="C24" s="23" t="s">
        <v>1614</v>
      </c>
      <c r="D24" s="220">
        <v>1987</v>
      </c>
      <c r="E24" s="23" t="s">
        <v>1603</v>
      </c>
      <c r="F24" s="15" t="s">
        <v>460</v>
      </c>
      <c r="G24" s="23" t="s">
        <v>1371</v>
      </c>
      <c r="H24" s="23" t="s">
        <v>46</v>
      </c>
      <c r="I24" s="23" t="s">
        <v>1617</v>
      </c>
      <c r="J24" s="68" t="s">
        <v>466</v>
      </c>
      <c r="K24" s="24" t="s">
        <v>1618</v>
      </c>
    </row>
    <row r="25" spans="1:11" x14ac:dyDescent="0.25">
      <c r="A25" s="23" t="s">
        <v>471</v>
      </c>
      <c r="B25" s="23" t="s">
        <v>469</v>
      </c>
      <c r="C25" s="23" t="s">
        <v>46</v>
      </c>
      <c r="D25" s="220">
        <v>1982</v>
      </c>
      <c r="E25" s="23" t="s">
        <v>1604</v>
      </c>
      <c r="F25" s="23"/>
      <c r="G25" s="23" t="s">
        <v>46</v>
      </c>
      <c r="H25" s="23" t="s">
        <v>46</v>
      </c>
      <c r="I25" s="23"/>
      <c r="J25" s="68" t="s">
        <v>470</v>
      </c>
      <c r="K25" s="24" t="s">
        <v>468</v>
      </c>
    </row>
  </sheetData>
  <phoneticPr fontId="65" type="noConversion"/>
  <hyperlinks>
    <hyperlink ref="A3" r:id="rId1" location="/55934-releases" xr:uid="{9E8334A1-BD22-4C46-A2D1-D737DED394EE}"/>
    <hyperlink ref="A4" r:id="rId2" xr:uid="{1692603F-E5A1-46E5-AD6D-F855E892B72E}"/>
    <hyperlink ref="A5" r:id="rId3" xr:uid="{DE94C2FD-7885-4C18-9916-6CB371033E3C}"/>
    <hyperlink ref="A6" r:id="rId4" xr:uid="{7A34B11A-CB56-456A-905C-F1F2C05DAA12}"/>
  </hyperlinks>
  <pageMargins left="0.7" right="0.7" top="0.75" bottom="0.75" header="0.3" footer="0.3"/>
  <pageSetup paperSize="9" orientation="portrait" horizontalDpi="300" verticalDpi="300" r:id="rId5"/>
  <legacyDrawing r:id="rId6"/>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5ADE8C-650B-423D-B807-EAD61B110242}">
  <dimension ref="A1:K42"/>
  <sheetViews>
    <sheetView workbookViewId="0"/>
  </sheetViews>
  <sheetFormatPr baseColWidth="10" defaultRowHeight="15" x14ac:dyDescent="0.25"/>
  <cols>
    <col min="1" max="5" width="15.140625" customWidth="1"/>
  </cols>
  <sheetData>
    <row r="1" spans="1:11" ht="18.75" x14ac:dyDescent="0.3">
      <c r="A1" s="21" t="s">
        <v>1631</v>
      </c>
    </row>
    <row r="2" spans="1:11" x14ac:dyDescent="0.25">
      <c r="A2" t="s">
        <v>1636</v>
      </c>
      <c r="B2" s="67" t="s">
        <v>1635</v>
      </c>
    </row>
    <row r="3" spans="1:11" ht="62.25" customHeight="1" x14ac:dyDescent="0.25">
      <c r="A3" s="578" t="s">
        <v>1642</v>
      </c>
      <c r="B3" s="578"/>
      <c r="C3" s="578"/>
      <c r="D3" s="578"/>
      <c r="E3" s="578"/>
      <c r="F3" s="578"/>
      <c r="G3" s="231"/>
      <c r="H3" s="231"/>
      <c r="I3" s="231"/>
      <c r="J3" s="231"/>
      <c r="K3" s="231"/>
    </row>
    <row r="4" spans="1:11" x14ac:dyDescent="0.25">
      <c r="A4" t="s">
        <v>1637</v>
      </c>
      <c r="B4" s="231"/>
      <c r="C4" s="231"/>
      <c r="D4" s="231"/>
      <c r="E4" s="231"/>
      <c r="F4" s="231"/>
      <c r="G4" s="231"/>
      <c r="H4" s="231"/>
      <c r="I4" s="231"/>
      <c r="J4" s="231"/>
      <c r="K4" s="231"/>
    </row>
    <row r="5" spans="1:11" x14ac:dyDescent="0.25">
      <c r="A5" t="s">
        <v>1638</v>
      </c>
      <c r="B5" s="233"/>
      <c r="C5" s="233"/>
      <c r="D5" s="233"/>
      <c r="E5" s="233"/>
      <c r="F5" s="233"/>
      <c r="G5" s="233"/>
      <c r="H5" s="233"/>
      <c r="I5" s="233"/>
      <c r="J5" s="233"/>
      <c r="K5" s="233"/>
    </row>
    <row r="6" spans="1:11" x14ac:dyDescent="0.25">
      <c r="A6" t="s">
        <v>1639</v>
      </c>
      <c r="B6" s="233"/>
      <c r="C6" s="233"/>
      <c r="D6" s="233"/>
      <c r="E6" s="233"/>
      <c r="F6" s="233"/>
      <c r="G6" s="233"/>
      <c r="H6" s="233"/>
      <c r="I6" s="233"/>
      <c r="J6" s="233"/>
      <c r="K6" s="233"/>
    </row>
    <row r="7" spans="1:11" x14ac:dyDescent="0.25">
      <c r="A7" t="s">
        <v>1640</v>
      </c>
    </row>
    <row r="8" spans="1:11" x14ac:dyDescent="0.25">
      <c r="A8" t="s">
        <v>1641</v>
      </c>
    </row>
    <row r="9" spans="1:11" ht="15.75" thickBot="1" x14ac:dyDescent="0.3"/>
    <row r="10" spans="1:11" x14ac:dyDescent="0.25">
      <c r="A10" s="227" t="s">
        <v>780</v>
      </c>
      <c r="B10" s="227" t="s">
        <v>783</v>
      </c>
      <c r="C10" s="227" t="s">
        <v>785</v>
      </c>
      <c r="D10" s="227" t="s">
        <v>783</v>
      </c>
      <c r="E10" s="575" t="s">
        <v>350</v>
      </c>
    </row>
    <row r="11" spans="1:11" x14ac:dyDescent="0.25">
      <c r="A11" s="228" t="s">
        <v>781</v>
      </c>
      <c r="B11" s="228" t="s">
        <v>1632</v>
      </c>
      <c r="C11" s="230" t="s">
        <v>786</v>
      </c>
      <c r="D11" s="228" t="s">
        <v>1632</v>
      </c>
      <c r="E11" s="576"/>
    </row>
    <row r="12" spans="1:11" x14ac:dyDescent="0.25">
      <c r="A12" s="228" t="s">
        <v>782</v>
      </c>
      <c r="B12" s="230" t="s">
        <v>495</v>
      </c>
      <c r="C12" s="228" t="s">
        <v>787</v>
      </c>
      <c r="D12" s="230" t="s">
        <v>496</v>
      </c>
      <c r="E12" s="576"/>
    </row>
    <row r="13" spans="1:11" ht="15.75" thickBot="1" x14ac:dyDescent="0.3">
      <c r="A13" s="229"/>
      <c r="B13" s="229" t="s">
        <v>784</v>
      </c>
      <c r="C13" s="229"/>
      <c r="D13" s="229" t="s">
        <v>784</v>
      </c>
      <c r="E13" s="577"/>
    </row>
    <row r="14" spans="1:11" ht="15.75" thickBot="1" x14ac:dyDescent="0.3">
      <c r="A14" s="232">
        <v>0</v>
      </c>
      <c r="B14" s="232" t="s">
        <v>790</v>
      </c>
      <c r="C14" s="232">
        <v>1</v>
      </c>
      <c r="D14" s="232" t="s">
        <v>790</v>
      </c>
      <c r="E14" s="232" t="s">
        <v>793</v>
      </c>
    </row>
    <row r="15" spans="1:11" ht="15.75" thickBot="1" x14ac:dyDescent="0.3">
      <c r="A15" s="232">
        <v>1</v>
      </c>
      <c r="B15" s="232" t="s">
        <v>794</v>
      </c>
      <c r="C15" s="232">
        <v>1</v>
      </c>
      <c r="D15" s="232" t="s">
        <v>795</v>
      </c>
      <c r="E15" s="232" t="s">
        <v>796</v>
      </c>
    </row>
    <row r="16" spans="1:11" ht="15.75" thickBot="1" x14ac:dyDescent="0.3">
      <c r="A16" s="232">
        <v>2</v>
      </c>
      <c r="B16" s="232" t="s">
        <v>797</v>
      </c>
      <c r="C16" s="232">
        <v>2</v>
      </c>
      <c r="D16" s="232" t="s">
        <v>798</v>
      </c>
      <c r="E16" s="232" t="s">
        <v>796</v>
      </c>
    </row>
    <row r="17" spans="1:5" ht="15.75" thickBot="1" x14ac:dyDescent="0.3">
      <c r="A17" s="232">
        <v>3</v>
      </c>
      <c r="B17" s="232" t="s">
        <v>799</v>
      </c>
      <c r="C17" s="232">
        <v>2</v>
      </c>
      <c r="D17" s="232" t="s">
        <v>797</v>
      </c>
      <c r="E17" s="232" t="s">
        <v>796</v>
      </c>
    </row>
    <row r="18" spans="1:5" ht="15.75" thickBot="1" x14ac:dyDescent="0.3">
      <c r="A18" s="232">
        <v>4</v>
      </c>
      <c r="B18" s="232" t="s">
        <v>800</v>
      </c>
      <c r="C18" s="232">
        <v>2</v>
      </c>
      <c r="D18" s="232" t="s">
        <v>797</v>
      </c>
      <c r="E18" s="232" t="s">
        <v>796</v>
      </c>
    </row>
    <row r="19" spans="1:5" ht="15.75" thickBot="1" x14ac:dyDescent="0.3">
      <c r="A19" s="232">
        <v>5</v>
      </c>
      <c r="B19" s="232" t="s">
        <v>801</v>
      </c>
      <c r="C19" s="232">
        <v>4</v>
      </c>
      <c r="D19" s="232" t="s">
        <v>802</v>
      </c>
      <c r="E19" s="232" t="s">
        <v>796</v>
      </c>
    </row>
    <row r="20" spans="1:5" ht="15.75" thickBot="1" x14ac:dyDescent="0.3">
      <c r="A20" s="232">
        <v>6</v>
      </c>
      <c r="B20" s="232" t="s">
        <v>803</v>
      </c>
      <c r="C20" s="232" t="s">
        <v>804</v>
      </c>
      <c r="D20" s="232" t="s">
        <v>797</v>
      </c>
      <c r="E20" s="232" t="s">
        <v>805</v>
      </c>
    </row>
    <row r="21" spans="1:5" ht="15.75" thickBot="1" x14ac:dyDescent="0.3">
      <c r="A21" s="232">
        <v>7</v>
      </c>
      <c r="B21" s="232" t="s">
        <v>803</v>
      </c>
      <c r="C21" s="232" t="s">
        <v>804</v>
      </c>
      <c r="D21" s="232" t="s">
        <v>799</v>
      </c>
      <c r="E21" s="232" t="s">
        <v>805</v>
      </c>
    </row>
    <row r="22" spans="1:5" ht="15.75" thickBot="1" x14ac:dyDescent="0.3">
      <c r="A22" s="232">
        <v>8</v>
      </c>
      <c r="B22" s="232" t="s">
        <v>806</v>
      </c>
      <c r="C22" s="232">
        <v>8</v>
      </c>
      <c r="D22" s="232" t="s">
        <v>807</v>
      </c>
      <c r="E22" s="232" t="s">
        <v>805</v>
      </c>
    </row>
    <row r="23" spans="1:5" ht="15.75" thickBot="1" x14ac:dyDescent="0.3">
      <c r="A23" s="232">
        <v>9</v>
      </c>
      <c r="B23" s="232" t="s">
        <v>808</v>
      </c>
      <c r="C23" s="232" t="s">
        <v>804</v>
      </c>
      <c r="D23" s="232" t="s">
        <v>797</v>
      </c>
      <c r="E23" s="232" t="s">
        <v>809</v>
      </c>
    </row>
    <row r="24" spans="1:5" ht="15.75" thickBot="1" x14ac:dyDescent="0.3">
      <c r="A24" s="232">
        <v>10</v>
      </c>
      <c r="B24" s="232" t="s">
        <v>808</v>
      </c>
      <c r="C24" s="232" t="s">
        <v>804</v>
      </c>
      <c r="D24" s="232" t="s">
        <v>799</v>
      </c>
      <c r="E24" s="232" t="s">
        <v>809</v>
      </c>
    </row>
    <row r="25" spans="1:5" ht="15.75" thickBot="1" x14ac:dyDescent="0.3">
      <c r="A25" s="232">
        <v>11</v>
      </c>
      <c r="B25" s="232" t="s">
        <v>810</v>
      </c>
      <c r="C25" s="232" t="s">
        <v>804</v>
      </c>
      <c r="D25" s="232" t="s">
        <v>797</v>
      </c>
      <c r="E25" s="232" t="s">
        <v>809</v>
      </c>
    </row>
    <row r="26" spans="1:5" ht="15.75" thickBot="1" x14ac:dyDescent="0.3">
      <c r="A26" s="232">
        <v>12</v>
      </c>
      <c r="B26" s="232" t="s">
        <v>810</v>
      </c>
      <c r="C26" s="232" t="s">
        <v>804</v>
      </c>
      <c r="D26" s="232" t="s">
        <v>799</v>
      </c>
      <c r="E26" s="232" t="s">
        <v>809</v>
      </c>
    </row>
    <row r="27" spans="1:5" ht="15.75" thickBot="1" x14ac:dyDescent="0.3">
      <c r="A27" s="232">
        <v>13</v>
      </c>
      <c r="B27" s="232" t="s">
        <v>811</v>
      </c>
      <c r="C27" s="232" t="s">
        <v>804</v>
      </c>
      <c r="D27" s="232" t="s">
        <v>800</v>
      </c>
      <c r="E27" s="232" t="s">
        <v>793</v>
      </c>
    </row>
    <row r="28" spans="1:5" ht="15.75" thickBot="1" x14ac:dyDescent="0.3">
      <c r="A28" s="232">
        <v>14</v>
      </c>
      <c r="B28" s="232" t="s">
        <v>811</v>
      </c>
      <c r="C28" s="232">
        <v>8</v>
      </c>
      <c r="D28" s="232">
        <v>9.5850000000000009</v>
      </c>
      <c r="E28" s="232" t="s">
        <v>793</v>
      </c>
    </row>
    <row r="29" spans="1:5" ht="15.75" thickBot="1" x14ac:dyDescent="0.3">
      <c r="A29" s="232">
        <v>15</v>
      </c>
      <c r="B29" s="232">
        <v>750</v>
      </c>
      <c r="C29" s="232" t="s">
        <v>804</v>
      </c>
      <c r="D29" s="232">
        <v>226</v>
      </c>
      <c r="E29" s="232" t="s">
        <v>793</v>
      </c>
    </row>
    <row r="30" spans="1:5" ht="15.75" thickBot="1" x14ac:dyDescent="0.3">
      <c r="A30" s="232">
        <v>16</v>
      </c>
      <c r="B30" s="232">
        <v>979</v>
      </c>
      <c r="C30" s="232" t="s">
        <v>804</v>
      </c>
      <c r="D30" s="232">
        <v>105</v>
      </c>
      <c r="E30" s="232" t="s">
        <v>793</v>
      </c>
    </row>
    <row r="31" spans="1:5" ht="15.75" thickBot="1" x14ac:dyDescent="0.3">
      <c r="A31" s="232">
        <v>17</v>
      </c>
      <c r="B31" s="232">
        <v>25.065000000000001</v>
      </c>
      <c r="C31" s="232">
        <v>8</v>
      </c>
      <c r="D31" s="232">
        <v>2.1190000000000002</v>
      </c>
      <c r="E31" s="232" t="s">
        <v>791</v>
      </c>
    </row>
    <row r="32" spans="1:5" ht="15.75" thickBot="1" x14ac:dyDescent="0.3">
      <c r="A32" s="232">
        <v>18</v>
      </c>
      <c r="B32" s="232">
        <v>1.1739999999999999</v>
      </c>
      <c r="C32" s="232" t="s">
        <v>812</v>
      </c>
      <c r="D32" s="232">
        <v>211</v>
      </c>
      <c r="E32" s="232" t="s">
        <v>791</v>
      </c>
    </row>
    <row r="33" spans="1:5" ht="15.75" thickBot="1" x14ac:dyDescent="0.3">
      <c r="A33" s="232">
        <v>19</v>
      </c>
      <c r="B33" s="232">
        <v>1.5660000000000001</v>
      </c>
      <c r="C33" s="232" t="s">
        <v>812</v>
      </c>
      <c r="D33" s="232">
        <v>13.563000000000001</v>
      </c>
      <c r="E33" s="232" t="s">
        <v>791</v>
      </c>
    </row>
    <row r="34" spans="1:5" ht="15.75" thickBot="1" x14ac:dyDescent="0.3">
      <c r="A34" s="232">
        <v>20</v>
      </c>
      <c r="B34" s="232">
        <v>2</v>
      </c>
      <c r="C34" s="232" t="s">
        <v>812</v>
      </c>
      <c r="D34" s="232">
        <v>315</v>
      </c>
      <c r="E34" s="232" t="s">
        <v>1633</v>
      </c>
    </row>
    <row r="35" spans="1:5" ht="15.75" thickBot="1" x14ac:dyDescent="0.3">
      <c r="A35" s="232">
        <v>21</v>
      </c>
      <c r="B35" s="232">
        <v>1.4</v>
      </c>
      <c r="C35" s="232" t="s">
        <v>804</v>
      </c>
      <c r="D35" s="232">
        <v>300</v>
      </c>
      <c r="E35" s="232" t="s">
        <v>1633</v>
      </c>
    </row>
    <row r="36" spans="1:5" ht="15.75" thickBot="1" x14ac:dyDescent="0.3">
      <c r="A36" s="232">
        <v>22</v>
      </c>
      <c r="B36" s="232">
        <v>2.35</v>
      </c>
      <c r="C36" s="232" t="s">
        <v>812</v>
      </c>
      <c r="D36" s="232">
        <v>422</v>
      </c>
      <c r="E36" s="232" t="s">
        <v>1634</v>
      </c>
    </row>
    <row r="37" spans="1:5" ht="15.75" thickBot="1" x14ac:dyDescent="0.3">
      <c r="A37" s="232">
        <v>23</v>
      </c>
      <c r="B37" s="232">
        <v>2.7</v>
      </c>
      <c r="C37" s="232" t="s">
        <v>812</v>
      </c>
      <c r="D37" s="232">
        <v>528</v>
      </c>
      <c r="E37" s="232" t="s">
        <v>1634</v>
      </c>
    </row>
    <row r="38" spans="1:5" ht="15.75" thickBot="1" x14ac:dyDescent="0.3">
      <c r="A38" s="232">
        <v>24</v>
      </c>
      <c r="B38" s="232">
        <v>3</v>
      </c>
      <c r="C38" s="232" t="s">
        <v>812</v>
      </c>
      <c r="D38" s="232">
        <v>633</v>
      </c>
      <c r="E38" s="232" t="s">
        <v>1634</v>
      </c>
    </row>
    <row r="39" spans="1:5" ht="15.75" thickBot="1" x14ac:dyDescent="0.3">
      <c r="A39" s="232">
        <v>25</v>
      </c>
      <c r="B39" s="232">
        <v>3.2</v>
      </c>
      <c r="C39" s="232" t="s">
        <v>812</v>
      </c>
      <c r="D39" s="232">
        <v>739</v>
      </c>
      <c r="E39" s="232" t="s">
        <v>1634</v>
      </c>
    </row>
    <row r="40" spans="1:5" ht="15.75" thickBot="1" x14ac:dyDescent="0.3">
      <c r="A40" s="232">
        <v>26</v>
      </c>
      <c r="B40" s="232">
        <v>3.5</v>
      </c>
      <c r="C40" s="232" t="s">
        <v>812</v>
      </c>
      <c r="D40" s="232">
        <v>844</v>
      </c>
      <c r="E40" s="232" t="s">
        <v>1634</v>
      </c>
    </row>
    <row r="41" spans="1:5" ht="15.75" thickBot="1" x14ac:dyDescent="0.3">
      <c r="A41" s="232" t="s">
        <v>792</v>
      </c>
      <c r="B41" s="232" t="s">
        <v>790</v>
      </c>
      <c r="C41" s="232">
        <v>1</v>
      </c>
      <c r="D41" s="232" t="s">
        <v>790</v>
      </c>
      <c r="E41" s="232" t="s">
        <v>791</v>
      </c>
    </row>
    <row r="42" spans="1:5" ht="15.75" thickBot="1" x14ac:dyDescent="0.3">
      <c r="A42" s="232" t="s">
        <v>788</v>
      </c>
      <c r="B42" s="232" t="s">
        <v>789</v>
      </c>
      <c r="C42" s="232">
        <v>1</v>
      </c>
      <c r="D42" s="232" t="s">
        <v>790</v>
      </c>
      <c r="E42" s="232" t="s">
        <v>791</v>
      </c>
    </row>
  </sheetData>
  <mergeCells count="2">
    <mergeCell ref="E10:E13"/>
    <mergeCell ref="A3:F3"/>
  </mergeCells>
  <hyperlinks>
    <hyperlink ref="B12" r:id="rId1" tooltip="Downlink" display="https://en.wikipedia.org/wiki/Downlink" xr:uid="{DAB51587-F922-4FFF-BF4B-28538AF21D0D}"/>
    <hyperlink ref="C11" r:id="rId2" tooltip="MIMO" display="https://en.wikipedia.org/wiki/MIMO" xr:uid="{3616A4A2-3383-4D3D-9447-153D45828F07}"/>
    <hyperlink ref="D12" r:id="rId3" tooltip="Uplink" display="https://en.wikipedia.org/wiki/Uplink" xr:uid="{D2448685-A6D7-4215-87BA-FB4C9DAA2A62}"/>
    <hyperlink ref="B2" r:id="rId4" location="UE_Category" xr:uid="{DC95CF17-E37A-49F9-B475-EDF6CD090015}"/>
  </hyperlinks>
  <pageMargins left="0.7" right="0.7" top="0.75" bottom="0.75" header="0.3" footer="0.3"/>
  <pageSetup paperSize="9" orientation="portrait" horizontalDpi="1200" verticalDpi="1200" r:id="rId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6CF083-EF1F-4699-A3DF-10E24E674F0A}">
  <dimension ref="A1:I16"/>
  <sheetViews>
    <sheetView workbookViewId="0"/>
  </sheetViews>
  <sheetFormatPr baseColWidth="10" defaultColWidth="11.42578125" defaultRowHeight="12" x14ac:dyDescent="0.2"/>
  <cols>
    <col min="1" max="1" width="11.5703125" style="28" customWidth="1"/>
    <col min="2" max="2" width="10" style="28" customWidth="1"/>
    <col min="3" max="3" width="12.140625" style="28" customWidth="1"/>
    <col min="4" max="4" width="11" style="28" customWidth="1"/>
    <col min="5" max="5" width="11.7109375" style="28" customWidth="1"/>
    <col min="6" max="6" width="9.140625" style="28" customWidth="1"/>
    <col min="7" max="9" width="11.140625" style="28" customWidth="1"/>
    <col min="10" max="16384" width="11.42578125" style="28"/>
  </cols>
  <sheetData>
    <row r="1" spans="1:9" ht="18.75" x14ac:dyDescent="0.3">
      <c r="A1" s="26" t="s">
        <v>389</v>
      </c>
      <c r="B1" s="27"/>
      <c r="C1" s="27"/>
      <c r="D1" s="27"/>
      <c r="E1" s="27"/>
      <c r="F1" s="27"/>
      <c r="G1" s="27"/>
      <c r="H1" s="27"/>
      <c r="I1" s="27"/>
    </row>
    <row r="2" spans="1:9" x14ac:dyDescent="0.2">
      <c r="A2" s="29"/>
      <c r="B2" s="30"/>
      <c r="C2" s="31"/>
      <c r="D2" s="32"/>
      <c r="E2" s="32"/>
      <c r="F2" s="33"/>
      <c r="G2" s="34"/>
      <c r="H2" s="29"/>
      <c r="I2" s="30"/>
    </row>
    <row r="3" spans="1:9" x14ac:dyDescent="0.2">
      <c r="A3" s="580" t="s">
        <v>388</v>
      </c>
      <c r="B3" s="583" t="s">
        <v>338</v>
      </c>
      <c r="C3" s="588" t="s">
        <v>339</v>
      </c>
      <c r="D3" s="589"/>
      <c r="E3" s="589"/>
      <c r="F3" s="590"/>
      <c r="G3" s="579" t="s">
        <v>340</v>
      </c>
      <c r="H3" s="580"/>
      <c r="I3" s="583" t="s">
        <v>341</v>
      </c>
    </row>
    <row r="4" spans="1:9" x14ac:dyDescent="0.2">
      <c r="A4" s="591"/>
      <c r="B4" s="584"/>
      <c r="C4" s="35" t="s">
        <v>342</v>
      </c>
      <c r="D4" s="588" t="s">
        <v>343</v>
      </c>
      <c r="E4" s="589"/>
      <c r="F4" s="590"/>
      <c r="G4" s="581"/>
      <c r="H4" s="582"/>
      <c r="I4" s="584"/>
    </row>
    <row r="5" spans="1:9" x14ac:dyDescent="0.2">
      <c r="A5" s="582"/>
      <c r="B5" s="585"/>
      <c r="C5" s="35" t="s">
        <v>344</v>
      </c>
      <c r="D5" s="35" t="s">
        <v>345</v>
      </c>
      <c r="E5" s="35" t="s">
        <v>346</v>
      </c>
      <c r="F5" s="35" t="s">
        <v>347</v>
      </c>
      <c r="G5" s="35" t="s">
        <v>348</v>
      </c>
      <c r="H5" s="35" t="s">
        <v>349</v>
      </c>
      <c r="I5" s="585"/>
    </row>
    <row r="6" spans="1:9" x14ac:dyDescent="0.2">
      <c r="A6" s="36" t="s">
        <v>350</v>
      </c>
      <c r="B6" s="37" t="s">
        <v>351</v>
      </c>
      <c r="C6" s="37" t="s">
        <v>352</v>
      </c>
      <c r="D6" s="37" t="s">
        <v>353</v>
      </c>
      <c r="E6" s="37" t="s">
        <v>354</v>
      </c>
      <c r="F6" s="37" t="s">
        <v>354</v>
      </c>
      <c r="G6" s="37" t="s">
        <v>353</v>
      </c>
      <c r="H6" s="37" t="s">
        <v>354</v>
      </c>
      <c r="I6" s="38" t="s">
        <v>353</v>
      </c>
    </row>
    <row r="7" spans="1:9" ht="24" x14ac:dyDescent="0.2">
      <c r="A7" s="592" t="s">
        <v>355</v>
      </c>
      <c r="B7" s="586" t="s">
        <v>356</v>
      </c>
      <c r="C7" s="586" t="s">
        <v>357</v>
      </c>
      <c r="D7" s="586" t="s">
        <v>357</v>
      </c>
      <c r="E7" s="586"/>
      <c r="F7" s="586"/>
      <c r="G7" s="38" t="s">
        <v>358</v>
      </c>
      <c r="H7" s="38"/>
      <c r="I7" s="38" t="s">
        <v>359</v>
      </c>
    </row>
    <row r="8" spans="1:9" ht="24" x14ac:dyDescent="0.2">
      <c r="A8" s="593"/>
      <c r="B8" s="587"/>
      <c r="C8" s="587"/>
      <c r="D8" s="587"/>
      <c r="E8" s="587"/>
      <c r="F8" s="587"/>
      <c r="G8" s="38"/>
      <c r="H8" s="38"/>
      <c r="I8" s="38" t="s">
        <v>360</v>
      </c>
    </row>
    <row r="9" spans="1:9" ht="24" x14ac:dyDescent="0.2">
      <c r="A9" s="592" t="s">
        <v>361</v>
      </c>
      <c r="B9" s="586" t="s">
        <v>362</v>
      </c>
      <c r="C9" s="586" t="s">
        <v>357</v>
      </c>
      <c r="D9" s="586" t="s">
        <v>357</v>
      </c>
      <c r="E9" s="586"/>
      <c r="F9" s="586"/>
      <c r="G9" s="38" t="s">
        <v>363</v>
      </c>
      <c r="H9" s="38"/>
      <c r="I9" s="38" t="s">
        <v>359</v>
      </c>
    </row>
    <row r="10" spans="1:9" ht="24" x14ac:dyDescent="0.2">
      <c r="A10" s="593"/>
      <c r="B10" s="587"/>
      <c r="C10" s="587"/>
      <c r="D10" s="587"/>
      <c r="E10" s="587"/>
      <c r="F10" s="587"/>
      <c r="G10" s="38" t="s">
        <v>364</v>
      </c>
      <c r="H10" s="38"/>
      <c r="I10" s="38" t="s">
        <v>360</v>
      </c>
    </row>
    <row r="11" spans="1:9" x14ac:dyDescent="0.2">
      <c r="A11" s="36" t="s">
        <v>365</v>
      </c>
      <c r="B11" s="38" t="s">
        <v>366</v>
      </c>
      <c r="C11" s="38" t="s">
        <v>367</v>
      </c>
      <c r="D11" s="38" t="s">
        <v>368</v>
      </c>
      <c r="E11" s="38"/>
      <c r="F11" s="38"/>
      <c r="G11" s="38" t="s">
        <v>369</v>
      </c>
      <c r="H11" s="38"/>
      <c r="I11" s="38" t="s">
        <v>370</v>
      </c>
    </row>
    <row r="12" spans="1:9" ht="24" x14ac:dyDescent="0.2">
      <c r="A12" s="36" t="s">
        <v>371</v>
      </c>
      <c r="B12" s="38">
        <v>2</v>
      </c>
      <c r="C12" s="38">
        <v>1</v>
      </c>
      <c r="D12" s="38">
        <v>1</v>
      </c>
      <c r="E12" s="38"/>
      <c r="F12" s="38"/>
      <c r="G12" s="38">
        <v>1</v>
      </c>
      <c r="H12" s="38"/>
      <c r="I12" s="38" t="s">
        <v>372</v>
      </c>
    </row>
    <row r="13" spans="1:9" x14ac:dyDescent="0.2">
      <c r="A13" s="36" t="s">
        <v>373</v>
      </c>
      <c r="B13" s="38" t="s">
        <v>374</v>
      </c>
      <c r="C13" s="38" t="s">
        <v>390</v>
      </c>
      <c r="D13" s="38" t="s">
        <v>390</v>
      </c>
      <c r="E13" s="38"/>
      <c r="F13" s="38"/>
      <c r="G13" s="38" t="s">
        <v>375</v>
      </c>
      <c r="H13" s="38"/>
      <c r="I13" s="38" t="s">
        <v>375</v>
      </c>
    </row>
    <row r="14" spans="1:9" ht="36" x14ac:dyDescent="0.2">
      <c r="A14" s="36" t="s">
        <v>376</v>
      </c>
      <c r="B14" s="38" t="s">
        <v>377</v>
      </c>
      <c r="C14" s="38" t="s">
        <v>377</v>
      </c>
      <c r="D14" s="38" t="s">
        <v>378</v>
      </c>
      <c r="E14" s="38"/>
      <c r="F14" s="38"/>
      <c r="G14" s="38" t="s">
        <v>379</v>
      </c>
      <c r="H14" s="38"/>
      <c r="I14" s="38" t="s">
        <v>380</v>
      </c>
    </row>
    <row r="15" spans="1:9" ht="24" x14ac:dyDescent="0.2">
      <c r="A15" s="36" t="s">
        <v>381</v>
      </c>
      <c r="B15" s="38" t="s">
        <v>382</v>
      </c>
      <c r="C15" s="38" t="s">
        <v>383</v>
      </c>
      <c r="D15" s="38" t="s">
        <v>383</v>
      </c>
      <c r="E15" s="38"/>
      <c r="F15" s="38"/>
      <c r="G15" s="38" t="s">
        <v>383</v>
      </c>
      <c r="H15" s="38"/>
      <c r="I15" s="38" t="s">
        <v>372</v>
      </c>
    </row>
    <row r="16" spans="1:9" ht="36" x14ac:dyDescent="0.2">
      <c r="A16" s="36" t="s">
        <v>384</v>
      </c>
      <c r="B16" s="38" t="s">
        <v>385</v>
      </c>
      <c r="C16" s="38" t="s">
        <v>385</v>
      </c>
      <c r="D16" s="38" t="s">
        <v>386</v>
      </c>
      <c r="E16" s="38"/>
      <c r="F16" s="38"/>
      <c r="G16" s="38" t="s">
        <v>386</v>
      </c>
      <c r="H16" s="38"/>
      <c r="I16" s="38" t="s">
        <v>387</v>
      </c>
    </row>
  </sheetData>
  <mergeCells count="18">
    <mergeCell ref="A3:A5"/>
    <mergeCell ref="B3:B5"/>
    <mergeCell ref="A9:A10"/>
    <mergeCell ref="B9:B10"/>
    <mergeCell ref="C9:C10"/>
    <mergeCell ref="B7:B8"/>
    <mergeCell ref="C7:C8"/>
    <mergeCell ref="A7:A8"/>
    <mergeCell ref="G3:H4"/>
    <mergeCell ref="I3:I5"/>
    <mergeCell ref="E7:E8"/>
    <mergeCell ref="F7:F8"/>
    <mergeCell ref="E9:E10"/>
    <mergeCell ref="F9:F10"/>
    <mergeCell ref="D4:F4"/>
    <mergeCell ref="C3:F3"/>
    <mergeCell ref="D9:D10"/>
    <mergeCell ref="D7:D8"/>
  </mergeCells>
  <pageMargins left="0.7" right="0.7" top="0.75" bottom="0.75" header="0.3" footer="0.3"/>
  <pageSetup paperSize="9" orientation="portrait" horizontalDpi="0" verticalDpi="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FA73A-F325-4943-8129-BC29F8EB2FC7}">
  <dimension ref="A1:Q113"/>
  <sheetViews>
    <sheetView topLeftCell="A73" workbookViewId="0">
      <selection activeCell="A113" sqref="A113"/>
    </sheetView>
  </sheetViews>
  <sheetFormatPr baseColWidth="10" defaultColWidth="11.5703125" defaultRowHeight="15" x14ac:dyDescent="0.25"/>
  <cols>
    <col min="1" max="1" width="7.7109375" style="5" customWidth="1"/>
    <col min="2" max="2" width="8.28515625" style="44" customWidth="1"/>
    <col min="3" max="3" width="7.85546875" style="44" customWidth="1"/>
    <col min="4" max="4" width="14.85546875" style="44" customWidth="1"/>
    <col min="5" max="6" width="8.140625" style="5" customWidth="1"/>
    <col min="7" max="8" width="7.42578125" style="5" customWidth="1"/>
    <col min="9" max="9" width="8.7109375" style="44" customWidth="1"/>
    <col min="10" max="10" width="22.42578125" style="45" customWidth="1"/>
    <col min="11" max="11" width="11.5703125" style="5"/>
    <col min="12" max="13" width="8.7109375" style="44" customWidth="1"/>
    <col min="14" max="14" width="7.85546875" style="44" customWidth="1"/>
    <col min="15" max="15" width="9.85546875" style="44" customWidth="1"/>
    <col min="16" max="16" width="8.28515625" style="44" customWidth="1"/>
    <col min="17" max="17" width="7" style="44" customWidth="1"/>
    <col min="18" max="16384" width="11.5703125" style="44"/>
  </cols>
  <sheetData>
    <row r="1" spans="1:17" ht="18.75" x14ac:dyDescent="0.25">
      <c r="A1" s="248" t="s">
        <v>257</v>
      </c>
      <c r="B1" s="241"/>
      <c r="C1" s="241"/>
      <c r="D1" s="241"/>
      <c r="E1" s="248" t="s">
        <v>1531</v>
      </c>
      <c r="F1" s="241"/>
      <c r="G1" s="242"/>
      <c r="H1" s="242"/>
      <c r="I1" s="241"/>
      <c r="J1" s="248" t="s">
        <v>1648</v>
      </c>
      <c r="K1" s="274"/>
      <c r="L1" s="241"/>
      <c r="M1" s="248" t="s">
        <v>1653</v>
      </c>
      <c r="N1" s="241"/>
      <c r="O1" s="241"/>
      <c r="P1" s="241"/>
      <c r="Q1" s="241"/>
    </row>
    <row r="2" spans="1:17" ht="42.75" x14ac:dyDescent="0.25">
      <c r="A2" s="275" t="s">
        <v>447</v>
      </c>
      <c r="B2" s="275" t="s">
        <v>91</v>
      </c>
      <c r="C2" s="275" t="s">
        <v>96</v>
      </c>
      <c r="D2" s="275" t="s">
        <v>1</v>
      </c>
      <c r="E2" s="594" t="s">
        <v>1586</v>
      </c>
      <c r="F2" s="595"/>
      <c r="G2" s="594" t="s">
        <v>93</v>
      </c>
      <c r="H2" s="595"/>
      <c r="I2" s="275" t="s">
        <v>95</v>
      </c>
      <c r="J2" s="275" t="s">
        <v>94</v>
      </c>
      <c r="K2" s="275" t="s">
        <v>472</v>
      </c>
      <c r="L2" s="275" t="s">
        <v>125</v>
      </c>
      <c r="M2" s="275" t="s">
        <v>126</v>
      </c>
      <c r="N2" s="275" t="s">
        <v>123</v>
      </c>
      <c r="O2" s="275" t="s">
        <v>1585</v>
      </c>
      <c r="P2" s="241"/>
      <c r="Q2" s="275" t="s">
        <v>395</v>
      </c>
    </row>
    <row r="3" spans="1:17" ht="30" x14ac:dyDescent="0.25">
      <c r="A3" s="3" t="s">
        <v>72</v>
      </c>
      <c r="B3" s="3" t="s">
        <v>3</v>
      </c>
      <c r="C3" s="6">
        <v>600</v>
      </c>
      <c r="D3" s="3" t="s">
        <v>73</v>
      </c>
      <c r="E3" s="6">
        <v>663</v>
      </c>
      <c r="F3" s="6">
        <v>698</v>
      </c>
      <c r="G3" s="6">
        <v>617</v>
      </c>
      <c r="H3" s="6">
        <v>652</v>
      </c>
      <c r="I3" s="3">
        <v>-46</v>
      </c>
      <c r="J3" s="3" t="s">
        <v>1573</v>
      </c>
      <c r="K3" s="3"/>
      <c r="L3" s="6">
        <f t="shared" ref="L3:L34" si="0">IF($B3="TDD",G3-E3,IF($B3="SDL",0,F3-E3))</f>
        <v>35</v>
      </c>
      <c r="M3" s="6">
        <f t="shared" ref="M3:M23" si="1">IF(OR($B3="FDD",$B3="SDL"),H3-G3,0)</f>
        <v>35</v>
      </c>
      <c r="N3" s="206">
        <f>L3+M3</f>
        <v>70</v>
      </c>
      <c r="O3" s="6"/>
      <c r="Q3" s="205">
        <f t="shared" ref="Q3:Q34" si="2">300/C3*100</f>
        <v>50</v>
      </c>
    </row>
    <row r="4" spans="1:17" x14ac:dyDescent="0.25">
      <c r="A4" s="3" t="s">
        <v>26</v>
      </c>
      <c r="B4" s="3" t="s">
        <v>3</v>
      </c>
      <c r="C4" s="6">
        <v>700</v>
      </c>
      <c r="D4" s="3" t="s">
        <v>27</v>
      </c>
      <c r="E4" s="6">
        <v>699</v>
      </c>
      <c r="F4" s="6">
        <v>716</v>
      </c>
      <c r="G4" s="6">
        <v>729</v>
      </c>
      <c r="H4" s="6">
        <v>746</v>
      </c>
      <c r="I4" s="3">
        <v>30</v>
      </c>
      <c r="J4" s="3" t="s">
        <v>30</v>
      </c>
      <c r="K4" s="3"/>
      <c r="L4" s="6">
        <f t="shared" si="0"/>
        <v>17</v>
      </c>
      <c r="M4" s="6">
        <f t="shared" si="1"/>
        <v>17</v>
      </c>
      <c r="N4" s="206">
        <f t="shared" ref="N4:N34" si="3">L4+M4</f>
        <v>34</v>
      </c>
      <c r="O4" s="6"/>
      <c r="Q4" s="205">
        <f t="shared" si="2"/>
        <v>42.857142857142854</v>
      </c>
    </row>
    <row r="5" spans="1:17" ht="30" x14ac:dyDescent="0.25">
      <c r="A5" s="3" t="s">
        <v>1498</v>
      </c>
      <c r="B5" s="3" t="s">
        <v>3</v>
      </c>
      <c r="C5" s="6">
        <v>700</v>
      </c>
      <c r="D5" s="3" t="s">
        <v>1519</v>
      </c>
      <c r="E5" s="3">
        <v>698</v>
      </c>
      <c r="F5" s="3">
        <v>716</v>
      </c>
      <c r="G5" s="3">
        <v>728</v>
      </c>
      <c r="H5" s="3">
        <v>746</v>
      </c>
      <c r="I5" s="3">
        <v>30</v>
      </c>
      <c r="J5" s="3" t="s">
        <v>30</v>
      </c>
      <c r="K5" s="3" t="s">
        <v>1577</v>
      </c>
      <c r="L5" s="6">
        <f t="shared" si="0"/>
        <v>18</v>
      </c>
      <c r="M5" s="6">
        <f t="shared" si="1"/>
        <v>18</v>
      </c>
      <c r="N5" s="206">
        <f t="shared" si="3"/>
        <v>36</v>
      </c>
      <c r="O5" s="6"/>
      <c r="Q5" s="205">
        <f t="shared" si="2"/>
        <v>42.857142857142854</v>
      </c>
    </row>
    <row r="6" spans="1:17" x14ac:dyDescent="0.25">
      <c r="A6" s="3" t="s">
        <v>39</v>
      </c>
      <c r="B6" s="3" t="s">
        <v>3</v>
      </c>
      <c r="C6" s="6">
        <v>700</v>
      </c>
      <c r="D6" s="3" t="s">
        <v>40</v>
      </c>
      <c r="E6" s="6">
        <v>703</v>
      </c>
      <c r="F6" s="6">
        <v>748</v>
      </c>
      <c r="G6" s="6">
        <v>758</v>
      </c>
      <c r="H6" s="6">
        <v>803</v>
      </c>
      <c r="I6" s="3">
        <v>55</v>
      </c>
      <c r="J6" s="3" t="s">
        <v>1569</v>
      </c>
      <c r="K6" s="3" t="s">
        <v>438</v>
      </c>
      <c r="L6" s="6">
        <f t="shared" si="0"/>
        <v>45</v>
      </c>
      <c r="M6" s="6">
        <f t="shared" si="1"/>
        <v>45</v>
      </c>
      <c r="N6" s="206">
        <f t="shared" si="3"/>
        <v>90</v>
      </c>
      <c r="O6" s="6"/>
      <c r="Q6" s="205">
        <f t="shared" si="2"/>
        <v>42.857142857142854</v>
      </c>
    </row>
    <row r="7" spans="1:17" x14ac:dyDescent="0.25">
      <c r="A7" s="3" t="s">
        <v>1489</v>
      </c>
      <c r="B7" s="3" t="s">
        <v>3</v>
      </c>
      <c r="C7" s="6">
        <v>700</v>
      </c>
      <c r="D7" s="3" t="s">
        <v>1511</v>
      </c>
      <c r="E7" s="3">
        <v>777</v>
      </c>
      <c r="F7" s="3">
        <v>787</v>
      </c>
      <c r="G7" s="3">
        <v>746</v>
      </c>
      <c r="H7" s="3">
        <v>756</v>
      </c>
      <c r="I7" s="3">
        <v>-31</v>
      </c>
      <c r="J7" s="3" t="s">
        <v>141</v>
      </c>
      <c r="K7" s="3" t="s">
        <v>1577</v>
      </c>
      <c r="L7" s="6">
        <f t="shared" si="0"/>
        <v>10</v>
      </c>
      <c r="M7" s="6">
        <f t="shared" si="1"/>
        <v>10</v>
      </c>
      <c r="N7" s="206">
        <f t="shared" si="3"/>
        <v>20</v>
      </c>
      <c r="O7" s="6"/>
      <c r="Q7" s="205">
        <f t="shared" si="2"/>
        <v>42.857142857142854</v>
      </c>
    </row>
    <row r="8" spans="1:17" x14ac:dyDescent="0.25">
      <c r="A8" s="3" t="s">
        <v>1490</v>
      </c>
      <c r="B8" s="3" t="s">
        <v>3</v>
      </c>
      <c r="C8" s="6">
        <v>700</v>
      </c>
      <c r="D8" s="3" t="s">
        <v>1511</v>
      </c>
      <c r="E8" s="3">
        <v>788</v>
      </c>
      <c r="F8" s="3">
        <v>798</v>
      </c>
      <c r="G8" s="3">
        <v>758</v>
      </c>
      <c r="H8" s="3">
        <v>768</v>
      </c>
      <c r="I8" s="3">
        <v>-30</v>
      </c>
      <c r="J8" s="3" t="s">
        <v>141</v>
      </c>
      <c r="K8" s="3" t="s">
        <v>1577</v>
      </c>
      <c r="L8" s="6">
        <f t="shared" si="0"/>
        <v>10</v>
      </c>
      <c r="M8" s="6">
        <f t="shared" si="1"/>
        <v>10</v>
      </c>
      <c r="N8" s="206">
        <f t="shared" si="3"/>
        <v>20</v>
      </c>
      <c r="O8" s="6"/>
      <c r="Q8" s="205">
        <f t="shared" si="2"/>
        <v>42.857142857142854</v>
      </c>
    </row>
    <row r="9" spans="1:17" x14ac:dyDescent="0.25">
      <c r="A9" s="3" t="s">
        <v>897</v>
      </c>
      <c r="B9" s="3" t="s">
        <v>98</v>
      </c>
      <c r="C9" s="6">
        <v>700</v>
      </c>
      <c r="D9" s="3" t="s">
        <v>27</v>
      </c>
      <c r="E9" s="596" t="s">
        <v>46</v>
      </c>
      <c r="F9" s="597"/>
      <c r="G9" s="3">
        <v>717</v>
      </c>
      <c r="H9" s="3">
        <v>728</v>
      </c>
      <c r="I9" s="3" t="s">
        <v>46</v>
      </c>
      <c r="J9" s="3" t="s">
        <v>141</v>
      </c>
      <c r="K9" s="3" t="s">
        <v>1584</v>
      </c>
      <c r="L9" s="6">
        <f t="shared" si="0"/>
        <v>0</v>
      </c>
      <c r="M9" s="6">
        <f t="shared" si="1"/>
        <v>11</v>
      </c>
      <c r="N9" s="206">
        <f t="shared" si="3"/>
        <v>11</v>
      </c>
      <c r="O9" s="6"/>
      <c r="Q9" s="205">
        <f t="shared" si="2"/>
        <v>42.857142857142854</v>
      </c>
    </row>
    <row r="10" spans="1:17" x14ac:dyDescent="0.25">
      <c r="A10" s="3" t="s">
        <v>1497</v>
      </c>
      <c r="B10" s="3" t="s">
        <v>98</v>
      </c>
      <c r="C10" s="6">
        <v>700</v>
      </c>
      <c r="D10" s="3" t="s">
        <v>215</v>
      </c>
      <c r="E10" s="598" t="s">
        <v>46</v>
      </c>
      <c r="F10" s="599"/>
      <c r="G10" s="6">
        <v>738</v>
      </c>
      <c r="H10" s="211">
        <v>758</v>
      </c>
      <c r="I10" s="3" t="s">
        <v>46</v>
      </c>
      <c r="J10" s="3" t="s">
        <v>7</v>
      </c>
      <c r="K10" s="3" t="s">
        <v>1577</v>
      </c>
      <c r="L10" s="6">
        <f t="shared" si="0"/>
        <v>0</v>
      </c>
      <c r="M10" s="6">
        <f t="shared" si="1"/>
        <v>20</v>
      </c>
      <c r="N10" s="206">
        <f t="shared" si="3"/>
        <v>20</v>
      </c>
      <c r="O10" s="6"/>
      <c r="Q10" s="205">
        <f t="shared" si="2"/>
        <v>42.857142857142854</v>
      </c>
    </row>
    <row r="11" spans="1:17" x14ac:dyDescent="0.25">
      <c r="A11" s="3" t="s">
        <v>89</v>
      </c>
      <c r="B11" s="3" t="s">
        <v>99</v>
      </c>
      <c r="C11" s="6">
        <v>700</v>
      </c>
      <c r="D11" s="3" t="s">
        <v>40</v>
      </c>
      <c r="E11" s="6">
        <v>703</v>
      </c>
      <c r="F11" s="6">
        <v>748</v>
      </c>
      <c r="G11" s="598" t="s">
        <v>46</v>
      </c>
      <c r="H11" s="599"/>
      <c r="I11" s="3" t="s">
        <v>46</v>
      </c>
      <c r="J11" s="3" t="s">
        <v>1569</v>
      </c>
      <c r="K11" s="3" t="s">
        <v>438</v>
      </c>
      <c r="L11" s="6">
        <f t="shared" si="0"/>
        <v>45</v>
      </c>
      <c r="M11" s="6">
        <f t="shared" si="1"/>
        <v>0</v>
      </c>
      <c r="N11" s="206">
        <f t="shared" si="3"/>
        <v>45</v>
      </c>
      <c r="O11" s="6"/>
      <c r="Q11" s="205">
        <f t="shared" si="2"/>
        <v>42.857142857142854</v>
      </c>
    </row>
    <row r="12" spans="1:17" ht="30" x14ac:dyDescent="0.25">
      <c r="A12" s="3" t="s">
        <v>31</v>
      </c>
      <c r="B12" s="3" t="s">
        <v>3</v>
      </c>
      <c r="C12" s="6">
        <v>800</v>
      </c>
      <c r="D12" s="3" t="s">
        <v>32</v>
      </c>
      <c r="E12" s="6">
        <v>832</v>
      </c>
      <c r="F12" s="6">
        <v>862</v>
      </c>
      <c r="G12" s="6">
        <v>791</v>
      </c>
      <c r="H12" s="6">
        <v>821</v>
      </c>
      <c r="I12" s="3">
        <v>-41</v>
      </c>
      <c r="J12" s="3" t="s">
        <v>7</v>
      </c>
      <c r="K12" s="3"/>
      <c r="L12" s="6">
        <f t="shared" si="0"/>
        <v>30</v>
      </c>
      <c r="M12" s="6">
        <f t="shared" si="1"/>
        <v>30</v>
      </c>
      <c r="N12" s="206">
        <f t="shared" si="3"/>
        <v>60</v>
      </c>
      <c r="O12" s="6"/>
      <c r="Q12" s="205">
        <f t="shared" si="2"/>
        <v>37.5</v>
      </c>
    </row>
    <row r="13" spans="1:17" ht="30" x14ac:dyDescent="0.25">
      <c r="A13" s="207" t="s">
        <v>1500</v>
      </c>
      <c r="B13" s="3" t="s">
        <v>3</v>
      </c>
      <c r="C13" s="210">
        <v>800</v>
      </c>
      <c r="D13" s="3" t="s">
        <v>1527</v>
      </c>
      <c r="E13" s="208">
        <v>832</v>
      </c>
      <c r="F13" s="208">
        <v>862</v>
      </c>
      <c r="G13" s="208">
        <v>1427</v>
      </c>
      <c r="H13" s="208">
        <v>1432</v>
      </c>
      <c r="I13" s="3" t="s">
        <v>1538</v>
      </c>
      <c r="J13" s="3" t="s">
        <v>1542</v>
      </c>
      <c r="K13" s="3" t="s">
        <v>1582</v>
      </c>
      <c r="L13" s="6">
        <f t="shared" si="0"/>
        <v>30</v>
      </c>
      <c r="M13" s="6">
        <f t="shared" si="1"/>
        <v>5</v>
      </c>
      <c r="N13" s="206">
        <f t="shared" si="3"/>
        <v>35</v>
      </c>
      <c r="O13" s="6"/>
      <c r="Q13" s="209">
        <f t="shared" si="2"/>
        <v>37.5</v>
      </c>
    </row>
    <row r="14" spans="1:17" ht="30" x14ac:dyDescent="0.25">
      <c r="A14" s="207" t="s">
        <v>1501</v>
      </c>
      <c r="B14" s="3" t="s">
        <v>3</v>
      </c>
      <c r="C14" s="210">
        <v>800</v>
      </c>
      <c r="D14" s="3" t="s">
        <v>1527</v>
      </c>
      <c r="E14" s="208">
        <v>832</v>
      </c>
      <c r="F14" s="208">
        <v>862</v>
      </c>
      <c r="G14" s="208">
        <v>1432</v>
      </c>
      <c r="H14" s="208">
        <v>1517</v>
      </c>
      <c r="I14" s="3" t="s">
        <v>1539</v>
      </c>
      <c r="J14" s="3" t="s">
        <v>7</v>
      </c>
      <c r="K14" s="3" t="s">
        <v>1582</v>
      </c>
      <c r="L14" s="6">
        <f t="shared" si="0"/>
        <v>30</v>
      </c>
      <c r="M14" s="6">
        <f t="shared" si="1"/>
        <v>85</v>
      </c>
      <c r="N14" s="206">
        <f t="shared" si="3"/>
        <v>115</v>
      </c>
      <c r="O14" s="6"/>
      <c r="Q14" s="209">
        <f t="shared" si="2"/>
        <v>37.5</v>
      </c>
    </row>
    <row r="15" spans="1:17" ht="30" x14ac:dyDescent="0.25">
      <c r="A15" s="3" t="s">
        <v>88</v>
      </c>
      <c r="B15" s="3" t="s">
        <v>99</v>
      </c>
      <c r="C15" s="6">
        <v>800</v>
      </c>
      <c r="D15" s="3" t="s">
        <v>32</v>
      </c>
      <c r="E15" s="6">
        <v>832</v>
      </c>
      <c r="F15" s="6">
        <v>862</v>
      </c>
      <c r="G15" s="598" t="s">
        <v>46</v>
      </c>
      <c r="H15" s="599"/>
      <c r="I15" s="3" t="s">
        <v>46</v>
      </c>
      <c r="J15" s="3" t="s">
        <v>7</v>
      </c>
      <c r="K15" s="3"/>
      <c r="L15" s="6">
        <f t="shared" si="0"/>
        <v>30</v>
      </c>
      <c r="M15" s="6">
        <f t="shared" si="1"/>
        <v>0</v>
      </c>
      <c r="N15" s="206">
        <f t="shared" si="3"/>
        <v>30</v>
      </c>
      <c r="O15" s="6"/>
      <c r="Q15" s="205">
        <f t="shared" si="2"/>
        <v>37.5</v>
      </c>
    </row>
    <row r="16" spans="1:17" x14ac:dyDescent="0.25">
      <c r="A16" s="3" t="s">
        <v>1492</v>
      </c>
      <c r="B16" s="3" t="s">
        <v>3</v>
      </c>
      <c r="C16" s="6">
        <v>850</v>
      </c>
      <c r="D16" s="3" t="s">
        <v>1512</v>
      </c>
      <c r="E16" s="3">
        <v>814</v>
      </c>
      <c r="F16" s="3">
        <v>849</v>
      </c>
      <c r="G16" s="3">
        <v>859</v>
      </c>
      <c r="H16" s="3">
        <v>894</v>
      </c>
      <c r="I16" s="3">
        <v>45</v>
      </c>
      <c r="J16" s="3" t="s">
        <v>7</v>
      </c>
      <c r="K16" s="3" t="s">
        <v>1577</v>
      </c>
      <c r="L16" s="6">
        <f t="shared" si="0"/>
        <v>35</v>
      </c>
      <c r="M16" s="6">
        <f t="shared" si="1"/>
        <v>35</v>
      </c>
      <c r="N16" s="206">
        <f t="shared" si="3"/>
        <v>70</v>
      </c>
      <c r="O16" s="6"/>
      <c r="Q16" s="205">
        <f t="shared" si="2"/>
        <v>35.294117647058826</v>
      </c>
    </row>
    <row r="17" spans="1:17" ht="30" x14ac:dyDescent="0.25">
      <c r="A17" s="3" t="s">
        <v>1529</v>
      </c>
      <c r="B17" s="3" t="s">
        <v>3</v>
      </c>
      <c r="C17" s="6">
        <v>850</v>
      </c>
      <c r="D17" s="3" t="s">
        <v>154</v>
      </c>
      <c r="E17" s="3">
        <v>815</v>
      </c>
      <c r="F17" s="3">
        <v>830</v>
      </c>
      <c r="G17" s="3">
        <v>860</v>
      </c>
      <c r="H17" s="3">
        <v>875</v>
      </c>
      <c r="I17" s="3">
        <v>45</v>
      </c>
      <c r="J17" s="3" t="s">
        <v>30</v>
      </c>
      <c r="K17" s="3" t="s">
        <v>1577</v>
      </c>
      <c r="L17" s="6">
        <f t="shared" si="0"/>
        <v>15</v>
      </c>
      <c r="M17" s="6">
        <f t="shared" si="1"/>
        <v>15</v>
      </c>
      <c r="N17" s="206">
        <f t="shared" si="3"/>
        <v>30</v>
      </c>
      <c r="O17" s="109"/>
      <c r="Q17" s="205">
        <f t="shared" si="2"/>
        <v>35.294117647058826</v>
      </c>
    </row>
    <row r="18" spans="1:17" x14ac:dyDescent="0.25">
      <c r="A18" s="3" t="s">
        <v>15</v>
      </c>
      <c r="B18" s="3" t="s">
        <v>3</v>
      </c>
      <c r="C18" s="6">
        <v>850</v>
      </c>
      <c r="D18" s="3" t="s">
        <v>16</v>
      </c>
      <c r="E18" s="6">
        <v>824</v>
      </c>
      <c r="F18" s="6">
        <v>849</v>
      </c>
      <c r="G18" s="6">
        <v>869</v>
      </c>
      <c r="H18" s="6">
        <v>894</v>
      </c>
      <c r="I18" s="3">
        <v>45</v>
      </c>
      <c r="J18" s="3" t="s">
        <v>1559</v>
      </c>
      <c r="K18" s="3"/>
      <c r="L18" s="6">
        <f t="shared" si="0"/>
        <v>25</v>
      </c>
      <c r="M18" s="6">
        <f t="shared" si="1"/>
        <v>25</v>
      </c>
      <c r="N18" s="206">
        <f t="shared" si="3"/>
        <v>50</v>
      </c>
      <c r="O18" s="6"/>
      <c r="Q18" s="205">
        <f t="shared" si="2"/>
        <v>35.294117647058826</v>
      </c>
    </row>
    <row r="19" spans="1:17" x14ac:dyDescent="0.25">
      <c r="A19" s="3" t="s">
        <v>1499</v>
      </c>
      <c r="B19" s="3" t="s">
        <v>99</v>
      </c>
      <c r="C19" s="6">
        <v>850</v>
      </c>
      <c r="D19" s="3" t="s">
        <v>16</v>
      </c>
      <c r="E19" s="6">
        <v>824</v>
      </c>
      <c r="F19" s="6">
        <v>849</v>
      </c>
      <c r="G19" s="598" t="s">
        <v>46</v>
      </c>
      <c r="H19" s="599"/>
      <c r="I19" s="3" t="s">
        <v>46</v>
      </c>
      <c r="J19" s="3" t="s">
        <v>1520</v>
      </c>
      <c r="K19" s="3" t="s">
        <v>1577</v>
      </c>
      <c r="L19" s="6">
        <f t="shared" si="0"/>
        <v>25</v>
      </c>
      <c r="M19" s="6">
        <f t="shared" si="1"/>
        <v>0</v>
      </c>
      <c r="N19" s="206">
        <f t="shared" si="3"/>
        <v>25</v>
      </c>
      <c r="O19" s="6"/>
      <c r="Q19" s="205">
        <f t="shared" si="2"/>
        <v>35.294117647058826</v>
      </c>
    </row>
    <row r="20" spans="1:17" ht="30" x14ac:dyDescent="0.25">
      <c r="A20" s="3" t="s">
        <v>23</v>
      </c>
      <c r="B20" s="3" t="s">
        <v>3</v>
      </c>
      <c r="C20" s="6">
        <v>900</v>
      </c>
      <c r="D20" s="3" t="s">
        <v>97</v>
      </c>
      <c r="E20" s="6">
        <v>880</v>
      </c>
      <c r="F20" s="6">
        <v>915</v>
      </c>
      <c r="G20" s="6">
        <v>925</v>
      </c>
      <c r="H20" s="6">
        <v>960</v>
      </c>
      <c r="I20" s="3">
        <v>45</v>
      </c>
      <c r="J20" s="3" t="s">
        <v>1560</v>
      </c>
      <c r="K20" s="3"/>
      <c r="L20" s="6">
        <f t="shared" si="0"/>
        <v>35</v>
      </c>
      <c r="M20" s="6">
        <f t="shared" si="1"/>
        <v>35</v>
      </c>
      <c r="N20" s="206">
        <f t="shared" si="3"/>
        <v>70</v>
      </c>
      <c r="O20" s="6"/>
      <c r="Q20" s="205">
        <f t="shared" si="2"/>
        <v>33.333333333333329</v>
      </c>
    </row>
    <row r="21" spans="1:17" ht="30" x14ac:dyDescent="0.25">
      <c r="A21" s="207" t="s">
        <v>1502</v>
      </c>
      <c r="B21" s="3" t="s">
        <v>3</v>
      </c>
      <c r="C21" s="210">
        <v>900</v>
      </c>
      <c r="D21" s="3" t="s">
        <v>1536</v>
      </c>
      <c r="E21" s="208">
        <v>880</v>
      </c>
      <c r="F21" s="208">
        <v>915</v>
      </c>
      <c r="G21" s="208">
        <v>1427</v>
      </c>
      <c r="H21" s="208">
        <v>1432</v>
      </c>
      <c r="I21" s="3" t="s">
        <v>1540</v>
      </c>
      <c r="J21" s="3" t="s">
        <v>1542</v>
      </c>
      <c r="K21" s="3" t="s">
        <v>1582</v>
      </c>
      <c r="L21" s="6">
        <f t="shared" si="0"/>
        <v>35</v>
      </c>
      <c r="M21" s="6">
        <f t="shared" si="1"/>
        <v>5</v>
      </c>
      <c r="N21" s="206">
        <f t="shared" si="3"/>
        <v>40</v>
      </c>
      <c r="O21" s="6"/>
      <c r="Q21" s="209">
        <f t="shared" si="2"/>
        <v>33.333333333333329</v>
      </c>
    </row>
    <row r="22" spans="1:17" ht="30" x14ac:dyDescent="0.25">
      <c r="A22" s="207" t="s">
        <v>1503</v>
      </c>
      <c r="B22" s="3" t="s">
        <v>3</v>
      </c>
      <c r="C22" s="210">
        <v>900</v>
      </c>
      <c r="D22" s="3" t="s">
        <v>1536</v>
      </c>
      <c r="E22" s="208">
        <v>880</v>
      </c>
      <c r="F22" s="208">
        <v>915</v>
      </c>
      <c r="G22" s="208">
        <v>1432</v>
      </c>
      <c r="H22" s="208">
        <v>1517</v>
      </c>
      <c r="I22" s="3" t="s">
        <v>1541</v>
      </c>
      <c r="J22" s="3" t="s">
        <v>7</v>
      </c>
      <c r="K22" s="3" t="s">
        <v>1582</v>
      </c>
      <c r="L22" s="6">
        <f t="shared" si="0"/>
        <v>35</v>
      </c>
      <c r="M22" s="6">
        <f t="shared" si="1"/>
        <v>85</v>
      </c>
      <c r="N22" s="206">
        <f t="shared" si="3"/>
        <v>120</v>
      </c>
      <c r="O22" s="6"/>
      <c r="Q22" s="209">
        <f t="shared" si="2"/>
        <v>33.333333333333329</v>
      </c>
    </row>
    <row r="23" spans="1:17" x14ac:dyDescent="0.25">
      <c r="A23" s="3" t="s">
        <v>86</v>
      </c>
      <c r="B23" s="3" t="s">
        <v>99</v>
      </c>
      <c r="C23" s="6">
        <v>900</v>
      </c>
      <c r="D23" s="3" t="s">
        <v>87</v>
      </c>
      <c r="E23" s="6">
        <v>880</v>
      </c>
      <c r="F23" s="6">
        <v>915</v>
      </c>
      <c r="G23" s="598" t="s">
        <v>46</v>
      </c>
      <c r="H23" s="599"/>
      <c r="I23" s="3" t="s">
        <v>46</v>
      </c>
      <c r="J23" s="3" t="s">
        <v>7</v>
      </c>
      <c r="K23" s="3"/>
      <c r="L23" s="6">
        <f t="shared" si="0"/>
        <v>35</v>
      </c>
      <c r="M23" s="6">
        <f t="shared" si="1"/>
        <v>0</v>
      </c>
      <c r="N23" s="206">
        <f t="shared" si="3"/>
        <v>35</v>
      </c>
      <c r="O23" s="6"/>
      <c r="Q23" s="205">
        <f t="shared" si="2"/>
        <v>33.333333333333329</v>
      </c>
    </row>
    <row r="24" spans="1:17" ht="30" x14ac:dyDescent="0.25">
      <c r="A24" s="3" t="s">
        <v>60</v>
      </c>
      <c r="B24" s="3" t="s">
        <v>44</v>
      </c>
      <c r="C24" s="6">
        <v>1500</v>
      </c>
      <c r="D24" s="3" t="s">
        <v>106</v>
      </c>
      <c r="E24" s="598">
        <v>1427</v>
      </c>
      <c r="F24" s="599"/>
      <c r="G24" s="598">
        <v>1432</v>
      </c>
      <c r="H24" s="599"/>
      <c r="I24" s="3" t="s">
        <v>46</v>
      </c>
      <c r="J24" s="3">
        <v>5</v>
      </c>
      <c r="K24" s="212"/>
      <c r="L24" s="598">
        <f t="shared" si="0"/>
        <v>5</v>
      </c>
      <c r="M24" s="599"/>
      <c r="N24" s="206">
        <f t="shared" si="3"/>
        <v>5</v>
      </c>
      <c r="O24" s="6"/>
      <c r="Q24" s="205">
        <f t="shared" si="2"/>
        <v>20</v>
      </c>
    </row>
    <row r="25" spans="1:17" ht="30" x14ac:dyDescent="0.25">
      <c r="A25" s="207" t="s">
        <v>1500</v>
      </c>
      <c r="B25" s="3" t="s">
        <v>3</v>
      </c>
      <c r="C25" s="210">
        <v>1500</v>
      </c>
      <c r="D25" s="3" t="s">
        <v>1527</v>
      </c>
      <c r="E25" s="208">
        <v>832</v>
      </c>
      <c r="F25" s="208">
        <v>862</v>
      </c>
      <c r="G25" s="208">
        <v>1427</v>
      </c>
      <c r="H25" s="208">
        <v>1432</v>
      </c>
      <c r="I25" s="3" t="s">
        <v>1538</v>
      </c>
      <c r="J25" s="3" t="s">
        <v>1542</v>
      </c>
      <c r="K25" s="3" t="s">
        <v>1582</v>
      </c>
      <c r="L25" s="6">
        <f t="shared" si="0"/>
        <v>30</v>
      </c>
      <c r="M25" s="6">
        <f>IF(OR($B25="FDD",$B25="SDL"),H25-G25,0)</f>
        <v>5</v>
      </c>
      <c r="N25" s="206">
        <f t="shared" si="3"/>
        <v>35</v>
      </c>
      <c r="O25" s="208"/>
      <c r="Q25" s="209">
        <f t="shared" si="2"/>
        <v>20</v>
      </c>
    </row>
    <row r="26" spans="1:17" ht="30" x14ac:dyDescent="0.25">
      <c r="A26" s="207" t="s">
        <v>1501</v>
      </c>
      <c r="B26" s="3" t="s">
        <v>3</v>
      </c>
      <c r="C26" s="210">
        <v>1500</v>
      </c>
      <c r="D26" s="3" t="s">
        <v>1527</v>
      </c>
      <c r="E26" s="208">
        <v>832</v>
      </c>
      <c r="F26" s="208">
        <v>862</v>
      </c>
      <c r="G26" s="208">
        <v>1432</v>
      </c>
      <c r="H26" s="208">
        <v>1517</v>
      </c>
      <c r="I26" s="3" t="s">
        <v>1539</v>
      </c>
      <c r="J26" s="3" t="s">
        <v>7</v>
      </c>
      <c r="K26" s="3" t="s">
        <v>1582</v>
      </c>
      <c r="L26" s="6">
        <f t="shared" si="0"/>
        <v>30</v>
      </c>
      <c r="M26" s="6">
        <f>IF(OR($B26="FDD",$B26="SDL"),H26-G26,0)</f>
        <v>85</v>
      </c>
      <c r="N26" s="206">
        <f t="shared" si="3"/>
        <v>115</v>
      </c>
      <c r="O26" s="208"/>
      <c r="Q26" s="209">
        <f t="shared" si="2"/>
        <v>20</v>
      </c>
    </row>
    <row r="27" spans="1:17" ht="30" x14ac:dyDescent="0.25">
      <c r="A27" s="207" t="s">
        <v>1502</v>
      </c>
      <c r="B27" s="3" t="s">
        <v>3</v>
      </c>
      <c r="C27" s="210">
        <v>1500</v>
      </c>
      <c r="D27" s="3" t="s">
        <v>1536</v>
      </c>
      <c r="E27" s="208">
        <v>880</v>
      </c>
      <c r="F27" s="208">
        <v>915</v>
      </c>
      <c r="G27" s="208">
        <v>1427</v>
      </c>
      <c r="H27" s="208">
        <v>1432</v>
      </c>
      <c r="I27" s="3" t="s">
        <v>1540</v>
      </c>
      <c r="J27" s="3" t="s">
        <v>1542</v>
      </c>
      <c r="K27" s="3" t="s">
        <v>1582</v>
      </c>
      <c r="L27" s="6">
        <f t="shared" si="0"/>
        <v>35</v>
      </c>
      <c r="M27" s="6">
        <f>IF(OR($B27="FDD",$B27="SDL"),H27-G27,0)</f>
        <v>5</v>
      </c>
      <c r="N27" s="206">
        <f t="shared" si="3"/>
        <v>40</v>
      </c>
      <c r="O27" s="208"/>
      <c r="Q27" s="209">
        <f t="shared" si="2"/>
        <v>20</v>
      </c>
    </row>
    <row r="28" spans="1:17" ht="30" x14ac:dyDescent="0.25">
      <c r="A28" s="207" t="s">
        <v>1503</v>
      </c>
      <c r="B28" s="3" t="s">
        <v>3</v>
      </c>
      <c r="C28" s="210">
        <v>1500</v>
      </c>
      <c r="D28" s="3" t="s">
        <v>1536</v>
      </c>
      <c r="E28" s="208">
        <v>880</v>
      </c>
      <c r="F28" s="208">
        <v>915</v>
      </c>
      <c r="G28" s="208">
        <v>1432</v>
      </c>
      <c r="H28" s="208">
        <v>1517</v>
      </c>
      <c r="I28" s="3" t="s">
        <v>1541</v>
      </c>
      <c r="J28" s="3" t="s">
        <v>7</v>
      </c>
      <c r="K28" s="3" t="s">
        <v>1582</v>
      </c>
      <c r="L28" s="6">
        <f t="shared" si="0"/>
        <v>35</v>
      </c>
      <c r="M28" s="6">
        <f>IF(OR($B28="FDD",$B28="SDL"),H28-G28,0)</f>
        <v>85</v>
      </c>
      <c r="N28" s="206">
        <f t="shared" si="3"/>
        <v>120</v>
      </c>
      <c r="O28" s="208"/>
      <c r="Q28" s="209">
        <f t="shared" si="2"/>
        <v>20</v>
      </c>
    </row>
    <row r="29" spans="1:17" ht="30" x14ac:dyDescent="0.25">
      <c r="A29" s="3" t="s">
        <v>77</v>
      </c>
      <c r="B29" s="3" t="s">
        <v>3</v>
      </c>
      <c r="C29" s="6">
        <v>1500</v>
      </c>
      <c r="D29" s="3" t="s">
        <v>101</v>
      </c>
      <c r="E29" s="6">
        <v>1427</v>
      </c>
      <c r="F29" s="6">
        <v>1470</v>
      </c>
      <c r="G29" s="6">
        <v>1475</v>
      </c>
      <c r="H29" s="6">
        <v>1518</v>
      </c>
      <c r="I29" s="3">
        <v>48</v>
      </c>
      <c r="J29" s="3" t="s">
        <v>7</v>
      </c>
      <c r="K29" s="3"/>
      <c r="L29" s="6">
        <f t="shared" si="0"/>
        <v>43</v>
      </c>
      <c r="M29" s="6">
        <f>IF(OR($B29="FDD",$B29="SDL"),H29-G29,0)</f>
        <v>43</v>
      </c>
      <c r="N29" s="206">
        <f t="shared" si="3"/>
        <v>86</v>
      </c>
      <c r="O29" s="6"/>
      <c r="Q29" s="205">
        <f t="shared" si="2"/>
        <v>20</v>
      </c>
    </row>
    <row r="30" spans="1:17" ht="30" x14ac:dyDescent="0.25">
      <c r="A30" s="3" t="s">
        <v>58</v>
      </c>
      <c r="B30" s="3" t="s">
        <v>44</v>
      </c>
      <c r="C30" s="6">
        <v>1500</v>
      </c>
      <c r="D30" s="3" t="s">
        <v>100</v>
      </c>
      <c r="E30" s="598">
        <v>1432</v>
      </c>
      <c r="F30" s="599"/>
      <c r="G30" s="598">
        <v>1517</v>
      </c>
      <c r="H30" s="599"/>
      <c r="I30" s="3" t="s">
        <v>46</v>
      </c>
      <c r="J30" s="3" t="s">
        <v>1565</v>
      </c>
      <c r="K30" s="3"/>
      <c r="L30" s="598">
        <f t="shared" si="0"/>
        <v>85</v>
      </c>
      <c r="M30" s="599"/>
      <c r="N30" s="206">
        <f t="shared" si="3"/>
        <v>85</v>
      </c>
      <c r="O30" s="6"/>
      <c r="Q30" s="205">
        <f t="shared" si="2"/>
        <v>20</v>
      </c>
    </row>
    <row r="31" spans="1:17" ht="30" x14ac:dyDescent="0.25">
      <c r="A31" s="3" t="s">
        <v>81</v>
      </c>
      <c r="B31" s="3" t="s">
        <v>98</v>
      </c>
      <c r="C31" s="6">
        <v>1500</v>
      </c>
      <c r="D31" s="3" t="s">
        <v>107</v>
      </c>
      <c r="E31" s="598" t="s">
        <v>46</v>
      </c>
      <c r="F31" s="599"/>
      <c r="G31" s="6">
        <v>1427</v>
      </c>
      <c r="H31" s="6">
        <v>1432</v>
      </c>
      <c r="I31" s="3" t="s">
        <v>46</v>
      </c>
      <c r="J31" s="3">
        <v>5</v>
      </c>
      <c r="K31" s="3"/>
      <c r="L31" s="6">
        <f t="shared" si="0"/>
        <v>0</v>
      </c>
      <c r="M31" s="6">
        <f t="shared" ref="M31:M40" si="4">IF(OR($B31="FDD",$B31="SDL"),H31-G31,0)</f>
        <v>5</v>
      </c>
      <c r="N31" s="206">
        <f t="shared" si="3"/>
        <v>5</v>
      </c>
      <c r="O31" s="6"/>
      <c r="Q31" s="205">
        <f t="shared" si="2"/>
        <v>20</v>
      </c>
    </row>
    <row r="32" spans="1:17" ht="30" x14ac:dyDescent="0.25">
      <c r="A32" s="3" t="s">
        <v>80</v>
      </c>
      <c r="B32" s="3" t="s">
        <v>98</v>
      </c>
      <c r="C32" s="6">
        <v>1500</v>
      </c>
      <c r="D32" s="3" t="s">
        <v>100</v>
      </c>
      <c r="E32" s="598" t="s">
        <v>46</v>
      </c>
      <c r="F32" s="599"/>
      <c r="G32" s="6">
        <v>1432</v>
      </c>
      <c r="H32" s="6">
        <v>1517</v>
      </c>
      <c r="I32" s="3" t="s">
        <v>46</v>
      </c>
      <c r="J32" s="3" t="s">
        <v>1574</v>
      </c>
      <c r="K32" s="3"/>
      <c r="L32" s="6">
        <f t="shared" si="0"/>
        <v>0</v>
      </c>
      <c r="M32" s="6">
        <f t="shared" si="4"/>
        <v>85</v>
      </c>
      <c r="N32" s="206">
        <f t="shared" si="3"/>
        <v>85</v>
      </c>
      <c r="O32" s="6"/>
      <c r="Q32" s="205">
        <f t="shared" si="2"/>
        <v>20</v>
      </c>
    </row>
    <row r="33" spans="1:17" ht="30" x14ac:dyDescent="0.25">
      <c r="A33" s="3" t="s">
        <v>1491</v>
      </c>
      <c r="B33" s="3" t="s">
        <v>3</v>
      </c>
      <c r="C33" s="6">
        <v>1600</v>
      </c>
      <c r="D33" s="3" t="s">
        <v>166</v>
      </c>
      <c r="E33" s="205">
        <v>1626.5</v>
      </c>
      <c r="F33" s="205">
        <v>1660.5</v>
      </c>
      <c r="G33" s="6">
        <v>1525</v>
      </c>
      <c r="H33" s="6">
        <v>1559</v>
      </c>
      <c r="I33" s="3">
        <v>-101.5</v>
      </c>
      <c r="J33" s="3" t="s">
        <v>141</v>
      </c>
      <c r="K33" s="3" t="s">
        <v>1554</v>
      </c>
      <c r="L33" s="6">
        <f t="shared" si="0"/>
        <v>34</v>
      </c>
      <c r="M33" s="6">
        <f t="shared" si="4"/>
        <v>34</v>
      </c>
      <c r="N33" s="206">
        <f t="shared" si="3"/>
        <v>68</v>
      </c>
      <c r="O33" s="6"/>
      <c r="Q33" s="205">
        <f t="shared" si="2"/>
        <v>18.75</v>
      </c>
    </row>
    <row r="34" spans="1:17" ht="30" x14ac:dyDescent="0.25">
      <c r="A34" s="3" t="s">
        <v>1508</v>
      </c>
      <c r="B34" s="3" t="s">
        <v>99</v>
      </c>
      <c r="C34" s="6">
        <v>1600</v>
      </c>
      <c r="D34" s="3" t="s">
        <v>166</v>
      </c>
      <c r="E34" s="205">
        <v>1626.5</v>
      </c>
      <c r="F34" s="205">
        <v>1660.5</v>
      </c>
      <c r="G34" s="596" t="s">
        <v>46</v>
      </c>
      <c r="H34" s="597"/>
      <c r="I34" s="3" t="s">
        <v>46</v>
      </c>
      <c r="J34" s="3" t="s">
        <v>141</v>
      </c>
      <c r="K34" s="3" t="s">
        <v>1580</v>
      </c>
      <c r="L34" s="6">
        <f t="shared" si="0"/>
        <v>34</v>
      </c>
      <c r="M34" s="6">
        <f t="shared" si="4"/>
        <v>0</v>
      </c>
      <c r="N34" s="206">
        <f t="shared" si="3"/>
        <v>34</v>
      </c>
      <c r="O34" s="6"/>
      <c r="Q34" s="205">
        <f t="shared" si="2"/>
        <v>18.75</v>
      </c>
    </row>
    <row r="35" spans="1:17" ht="30" x14ac:dyDescent="0.25">
      <c r="A35" s="207" t="s">
        <v>65</v>
      </c>
      <c r="B35" s="3" t="s">
        <v>3</v>
      </c>
      <c r="C35" s="210">
        <v>1700</v>
      </c>
      <c r="D35" s="3" t="s">
        <v>105</v>
      </c>
      <c r="E35" s="208">
        <v>1710</v>
      </c>
      <c r="F35" s="208">
        <v>1780</v>
      </c>
      <c r="G35" s="208">
        <v>2110</v>
      </c>
      <c r="H35" s="210">
        <v>2200</v>
      </c>
      <c r="I35" s="3">
        <v>400</v>
      </c>
      <c r="J35" s="3" t="s">
        <v>1572</v>
      </c>
      <c r="K35" s="3" t="s">
        <v>1581</v>
      </c>
      <c r="L35" s="6">
        <f t="shared" ref="L35:L57" si="5">IF($B35="TDD",G35-E35,IF($B35="SDL",0,F35-E35))</f>
        <v>70</v>
      </c>
      <c r="M35" s="6">
        <f t="shared" si="4"/>
        <v>90</v>
      </c>
      <c r="N35" s="206">
        <f t="shared" ref="N35:N66" si="6">L35+M35</f>
        <v>160</v>
      </c>
      <c r="O35" s="6"/>
      <c r="Q35" s="209">
        <f t="shared" ref="Q35:Q66" si="7">300/C35*100</f>
        <v>17.647058823529413</v>
      </c>
    </row>
    <row r="36" spans="1:17" ht="30" x14ac:dyDescent="0.25">
      <c r="A36" s="3" t="s">
        <v>442</v>
      </c>
      <c r="B36" s="3" t="s">
        <v>99</v>
      </c>
      <c r="C36" s="6">
        <v>1700</v>
      </c>
      <c r="D36" s="3" t="s">
        <v>103</v>
      </c>
      <c r="E36" s="6">
        <v>1710</v>
      </c>
      <c r="F36" s="6">
        <v>1780</v>
      </c>
      <c r="G36" s="598" t="s">
        <v>46</v>
      </c>
      <c r="H36" s="599"/>
      <c r="I36" s="3" t="s">
        <v>46</v>
      </c>
      <c r="J36" s="3" t="s">
        <v>67</v>
      </c>
      <c r="K36" s="3"/>
      <c r="L36" s="6">
        <f t="shared" si="5"/>
        <v>70</v>
      </c>
      <c r="M36" s="6">
        <f t="shared" si="4"/>
        <v>0</v>
      </c>
      <c r="N36" s="206">
        <f t="shared" si="6"/>
        <v>70</v>
      </c>
      <c r="O36" s="109"/>
      <c r="Q36" s="205">
        <f t="shared" si="7"/>
        <v>17.647058823529413</v>
      </c>
    </row>
    <row r="37" spans="1:17" ht="30" x14ac:dyDescent="0.25">
      <c r="A37" s="3" t="s">
        <v>11</v>
      </c>
      <c r="B37" s="3" t="s">
        <v>3</v>
      </c>
      <c r="C37" s="6">
        <v>1800</v>
      </c>
      <c r="D37" s="3" t="s">
        <v>12</v>
      </c>
      <c r="E37" s="6">
        <v>1710</v>
      </c>
      <c r="F37" s="6">
        <v>1785</v>
      </c>
      <c r="G37" s="6">
        <v>1805</v>
      </c>
      <c r="H37" s="6">
        <v>1880</v>
      </c>
      <c r="I37" s="3">
        <v>95</v>
      </c>
      <c r="J37" s="3" t="s">
        <v>1568</v>
      </c>
      <c r="K37" s="3"/>
      <c r="L37" s="6">
        <f t="shared" si="5"/>
        <v>75</v>
      </c>
      <c r="M37" s="6">
        <f t="shared" si="4"/>
        <v>75</v>
      </c>
      <c r="N37" s="206">
        <f t="shared" si="6"/>
        <v>150</v>
      </c>
      <c r="O37" s="6"/>
      <c r="Q37" s="205">
        <f t="shared" si="7"/>
        <v>16.666666666666664</v>
      </c>
    </row>
    <row r="38" spans="1:17" x14ac:dyDescent="0.25">
      <c r="A38" s="3" t="s">
        <v>85</v>
      </c>
      <c r="B38" s="3" t="s">
        <v>99</v>
      </c>
      <c r="C38" s="6">
        <v>1800</v>
      </c>
      <c r="D38" s="3" t="s">
        <v>12</v>
      </c>
      <c r="E38" s="6">
        <v>1710</v>
      </c>
      <c r="F38" s="6">
        <v>1785</v>
      </c>
      <c r="G38" s="598" t="s">
        <v>46</v>
      </c>
      <c r="H38" s="599"/>
      <c r="I38" s="3" t="s">
        <v>46</v>
      </c>
      <c r="J38" s="3" t="s">
        <v>52</v>
      </c>
      <c r="K38" s="3"/>
      <c r="L38" s="6">
        <f t="shared" si="5"/>
        <v>75</v>
      </c>
      <c r="M38" s="6">
        <f t="shared" si="4"/>
        <v>0</v>
      </c>
      <c r="N38" s="206">
        <f t="shared" si="6"/>
        <v>75</v>
      </c>
      <c r="O38" s="6"/>
      <c r="Q38" s="205">
        <f t="shared" si="7"/>
        <v>16.666666666666664</v>
      </c>
    </row>
    <row r="39" spans="1:17" ht="30" x14ac:dyDescent="0.25">
      <c r="A39" s="3" t="s">
        <v>8</v>
      </c>
      <c r="B39" s="3" t="s">
        <v>3</v>
      </c>
      <c r="C39" s="6">
        <v>1900</v>
      </c>
      <c r="D39" s="3" t="s">
        <v>36</v>
      </c>
      <c r="E39" s="6">
        <v>1850</v>
      </c>
      <c r="F39" s="6">
        <v>1915</v>
      </c>
      <c r="G39" s="6">
        <v>1930</v>
      </c>
      <c r="H39" s="6">
        <v>1995</v>
      </c>
      <c r="I39" s="3">
        <v>80</v>
      </c>
      <c r="J39" s="3" t="s">
        <v>1561</v>
      </c>
      <c r="K39" s="3"/>
      <c r="L39" s="6">
        <f t="shared" si="5"/>
        <v>65</v>
      </c>
      <c r="M39" s="6">
        <f t="shared" si="4"/>
        <v>65</v>
      </c>
      <c r="N39" s="206">
        <f t="shared" si="6"/>
        <v>130</v>
      </c>
      <c r="O39" s="6"/>
      <c r="Q39" s="205">
        <f t="shared" si="7"/>
        <v>15.789473684210526</v>
      </c>
    </row>
    <row r="40" spans="1:17" ht="30" x14ac:dyDescent="0.25">
      <c r="A40" s="3" t="s">
        <v>443</v>
      </c>
      <c r="B40" s="3" t="s">
        <v>3</v>
      </c>
      <c r="C40" s="6">
        <v>1900</v>
      </c>
      <c r="D40" s="3" t="s">
        <v>102</v>
      </c>
      <c r="E40" s="6">
        <v>1850</v>
      </c>
      <c r="F40" s="6">
        <v>1910</v>
      </c>
      <c r="G40" s="6">
        <v>1930</v>
      </c>
      <c r="H40" s="6">
        <v>1990</v>
      </c>
      <c r="I40" s="3">
        <v>80</v>
      </c>
      <c r="J40" s="3" t="s">
        <v>1567</v>
      </c>
      <c r="K40" s="3"/>
      <c r="L40" s="6">
        <f t="shared" si="5"/>
        <v>60</v>
      </c>
      <c r="M40" s="6">
        <f t="shared" si="4"/>
        <v>60</v>
      </c>
      <c r="N40" s="206">
        <f t="shared" si="6"/>
        <v>120</v>
      </c>
      <c r="O40" s="109"/>
      <c r="Q40" s="205">
        <f t="shared" si="7"/>
        <v>15.789473684210526</v>
      </c>
    </row>
    <row r="41" spans="1:17" x14ac:dyDescent="0.25">
      <c r="A41" s="3" t="s">
        <v>49</v>
      </c>
      <c r="B41" s="3" t="s">
        <v>44</v>
      </c>
      <c r="C41" s="6">
        <v>1900</v>
      </c>
      <c r="D41" s="3" t="s">
        <v>50</v>
      </c>
      <c r="E41" s="598">
        <v>1880</v>
      </c>
      <c r="F41" s="599"/>
      <c r="G41" s="598">
        <v>1920</v>
      </c>
      <c r="H41" s="599"/>
      <c r="I41" s="3" t="s">
        <v>46</v>
      </c>
      <c r="J41" s="3" t="s">
        <v>52</v>
      </c>
      <c r="K41" s="3"/>
      <c r="L41" s="598">
        <f t="shared" si="5"/>
        <v>40</v>
      </c>
      <c r="M41" s="599"/>
      <c r="N41" s="206">
        <f t="shared" si="6"/>
        <v>40</v>
      </c>
      <c r="O41" s="6"/>
      <c r="Q41" s="205">
        <f t="shared" si="7"/>
        <v>15.789473684210526</v>
      </c>
    </row>
    <row r="42" spans="1:17" ht="30" x14ac:dyDescent="0.25">
      <c r="A42" s="3" t="s">
        <v>1509</v>
      </c>
      <c r="B42" s="3" t="s">
        <v>44</v>
      </c>
      <c r="C42" s="6">
        <v>1900</v>
      </c>
      <c r="D42" s="3" t="s">
        <v>1525</v>
      </c>
      <c r="E42" s="598">
        <v>1900</v>
      </c>
      <c r="F42" s="599"/>
      <c r="G42" s="598">
        <v>1910</v>
      </c>
      <c r="H42" s="599"/>
      <c r="I42" s="3" t="s">
        <v>46</v>
      </c>
      <c r="J42" s="3" t="s">
        <v>141</v>
      </c>
      <c r="K42" s="3" t="s">
        <v>1577</v>
      </c>
      <c r="L42" s="598">
        <f t="shared" si="5"/>
        <v>10</v>
      </c>
      <c r="M42" s="599"/>
      <c r="N42" s="206">
        <f t="shared" si="6"/>
        <v>10</v>
      </c>
      <c r="O42" s="6"/>
      <c r="Q42" s="205">
        <f t="shared" si="7"/>
        <v>15.789473684210526</v>
      </c>
    </row>
    <row r="43" spans="1:17" x14ac:dyDescent="0.25">
      <c r="A43" s="3" t="s">
        <v>1507</v>
      </c>
      <c r="B43" s="3" t="s">
        <v>99</v>
      </c>
      <c r="C43" s="6">
        <v>1900</v>
      </c>
      <c r="D43" s="3" t="s">
        <v>50</v>
      </c>
      <c r="E43" s="6">
        <v>1880</v>
      </c>
      <c r="F43" s="6">
        <v>1920</v>
      </c>
      <c r="G43" s="596" t="s">
        <v>46</v>
      </c>
      <c r="H43" s="597"/>
      <c r="I43" s="3" t="s">
        <v>46</v>
      </c>
      <c r="J43" s="3" t="s">
        <v>52</v>
      </c>
      <c r="K43" s="3" t="s">
        <v>1577</v>
      </c>
      <c r="L43" s="6">
        <f t="shared" si="5"/>
        <v>40</v>
      </c>
      <c r="M43" s="6">
        <f>IF(OR($B43="FDD",$B43="SDL"),H43-G43,0)</f>
        <v>0</v>
      </c>
      <c r="N43" s="206">
        <f t="shared" si="6"/>
        <v>40</v>
      </c>
      <c r="O43" s="6"/>
      <c r="Q43" s="205">
        <f t="shared" si="7"/>
        <v>15.789473684210526</v>
      </c>
    </row>
    <row r="44" spans="1:17" ht="30" x14ac:dyDescent="0.25">
      <c r="A44" s="3" t="s">
        <v>90</v>
      </c>
      <c r="B44" s="3" t="s">
        <v>99</v>
      </c>
      <c r="C44" s="6">
        <v>1900</v>
      </c>
      <c r="D44" s="3" t="s">
        <v>4</v>
      </c>
      <c r="E44" s="6">
        <v>1920</v>
      </c>
      <c r="F44" s="6">
        <v>1980</v>
      </c>
      <c r="G44" s="598" t="s">
        <v>46</v>
      </c>
      <c r="H44" s="599"/>
      <c r="I44" s="3" t="s">
        <v>46</v>
      </c>
      <c r="J44" s="3" t="s">
        <v>1574</v>
      </c>
      <c r="K44" s="3"/>
      <c r="L44" s="6">
        <f t="shared" si="5"/>
        <v>60</v>
      </c>
      <c r="M44" s="6">
        <f>IF(OR($B44="FDD",$B44="SDL"),H44-G44,0)</f>
        <v>0</v>
      </c>
      <c r="N44" s="206">
        <f t="shared" si="6"/>
        <v>60</v>
      </c>
      <c r="O44" s="6"/>
      <c r="Q44" s="205">
        <f t="shared" si="7"/>
        <v>15.789473684210526</v>
      </c>
    </row>
    <row r="45" spans="1:17" ht="30" x14ac:dyDescent="0.25">
      <c r="A45" s="3" t="s">
        <v>68</v>
      </c>
      <c r="B45" s="3" t="s">
        <v>3</v>
      </c>
      <c r="C45" s="6">
        <v>2000</v>
      </c>
      <c r="D45" s="3" t="s">
        <v>69</v>
      </c>
      <c r="E45" s="6">
        <v>1695</v>
      </c>
      <c r="F45" s="6">
        <v>1710</v>
      </c>
      <c r="G45" s="6">
        <v>1995</v>
      </c>
      <c r="H45" s="6">
        <v>2020</v>
      </c>
      <c r="I45" s="3">
        <v>300</v>
      </c>
      <c r="J45" s="3" t="s">
        <v>1555</v>
      </c>
      <c r="K45" s="3" t="s">
        <v>1537</v>
      </c>
      <c r="L45" s="6">
        <f t="shared" si="5"/>
        <v>15</v>
      </c>
      <c r="M45" s="6">
        <f>IF(OR($B45="FDD",$B45="SDL"),H45-G45,0)</f>
        <v>25</v>
      </c>
      <c r="N45" s="206">
        <f t="shared" si="6"/>
        <v>40</v>
      </c>
      <c r="O45" s="6"/>
      <c r="Q45" s="205">
        <f t="shared" si="7"/>
        <v>15</v>
      </c>
    </row>
    <row r="46" spans="1:17" x14ac:dyDescent="0.25">
      <c r="A46" s="3" t="s">
        <v>62</v>
      </c>
      <c r="B46" s="3" t="s">
        <v>3</v>
      </c>
      <c r="C46" s="6">
        <v>2100</v>
      </c>
      <c r="D46" s="3" t="s">
        <v>63</v>
      </c>
      <c r="E46" s="6">
        <v>1920</v>
      </c>
      <c r="F46" s="6">
        <v>2010</v>
      </c>
      <c r="G46" s="6">
        <v>2110</v>
      </c>
      <c r="H46" s="211">
        <v>2200</v>
      </c>
      <c r="I46" s="3">
        <v>190</v>
      </c>
      <c r="J46" s="3" t="s">
        <v>1571</v>
      </c>
      <c r="K46" s="3" t="s">
        <v>1517</v>
      </c>
      <c r="L46" s="6">
        <f t="shared" si="5"/>
        <v>90</v>
      </c>
      <c r="M46" s="6">
        <f>IF(OR($B46="FDD",$B46="SDL"),H46-G46,0)</f>
        <v>90</v>
      </c>
      <c r="N46" s="206">
        <f t="shared" si="6"/>
        <v>180</v>
      </c>
      <c r="O46" s="6"/>
      <c r="Q46" s="205">
        <f t="shared" si="7"/>
        <v>14.285714285714285</v>
      </c>
    </row>
    <row r="47" spans="1:17" ht="30" x14ac:dyDescent="0.25">
      <c r="A47" s="3" t="s">
        <v>1654</v>
      </c>
      <c r="B47" s="3" t="s">
        <v>3</v>
      </c>
      <c r="C47" s="6">
        <v>2100</v>
      </c>
      <c r="D47" s="3" t="s">
        <v>4</v>
      </c>
      <c r="E47" s="6">
        <v>1920</v>
      </c>
      <c r="F47" s="6">
        <v>1980</v>
      </c>
      <c r="G47" s="6">
        <v>2110</v>
      </c>
      <c r="H47" s="6">
        <v>2170</v>
      </c>
      <c r="I47" s="3">
        <v>190</v>
      </c>
      <c r="J47" s="3" t="s">
        <v>1566</v>
      </c>
      <c r="K47" s="3"/>
      <c r="L47" s="6">
        <f t="shared" si="5"/>
        <v>60</v>
      </c>
      <c r="M47" s="6">
        <f>IF(OR($B47="FDD",$B47="SDL"),H47-G47,0)</f>
        <v>60</v>
      </c>
      <c r="N47" s="206">
        <f t="shared" si="6"/>
        <v>120</v>
      </c>
      <c r="O47" s="6"/>
      <c r="Q47" s="205">
        <f t="shared" si="7"/>
        <v>14.285714285714285</v>
      </c>
    </row>
    <row r="48" spans="1:17" x14ac:dyDescent="0.25">
      <c r="A48" s="3" t="s">
        <v>43</v>
      </c>
      <c r="B48" s="3" t="s">
        <v>44</v>
      </c>
      <c r="C48" s="6">
        <v>2100</v>
      </c>
      <c r="D48" s="3" t="s">
        <v>4</v>
      </c>
      <c r="E48" s="598">
        <v>2010</v>
      </c>
      <c r="F48" s="599"/>
      <c r="G48" s="598">
        <v>2025</v>
      </c>
      <c r="H48" s="599"/>
      <c r="I48" s="3" t="s">
        <v>46</v>
      </c>
      <c r="J48" s="3" t="s">
        <v>30</v>
      </c>
      <c r="K48" s="3"/>
      <c r="L48" s="598">
        <f t="shared" si="5"/>
        <v>15</v>
      </c>
      <c r="M48" s="599"/>
      <c r="N48" s="206">
        <f t="shared" si="6"/>
        <v>15</v>
      </c>
      <c r="O48" s="6"/>
      <c r="Q48" s="205">
        <f t="shared" si="7"/>
        <v>14.285714285714285</v>
      </c>
    </row>
    <row r="49" spans="1:17" ht="30" x14ac:dyDescent="0.25">
      <c r="A49" s="207" t="s">
        <v>65</v>
      </c>
      <c r="B49" s="3" t="s">
        <v>3</v>
      </c>
      <c r="C49" s="210">
        <v>2100</v>
      </c>
      <c r="D49" s="3" t="s">
        <v>105</v>
      </c>
      <c r="E49" s="208">
        <v>1710</v>
      </c>
      <c r="F49" s="208">
        <v>1780</v>
      </c>
      <c r="G49" s="208">
        <v>2110</v>
      </c>
      <c r="H49" s="210">
        <v>2200</v>
      </c>
      <c r="I49" s="3">
        <v>400</v>
      </c>
      <c r="J49" s="3" t="s">
        <v>1572</v>
      </c>
      <c r="K49" s="3" t="s">
        <v>1581</v>
      </c>
      <c r="L49" s="6">
        <f t="shared" si="5"/>
        <v>70</v>
      </c>
      <c r="M49" s="6">
        <f>IF(OR($B49="FDD",$B49="SDL"),H49-G49,0)</f>
        <v>90</v>
      </c>
      <c r="N49" s="206">
        <f t="shared" si="6"/>
        <v>160</v>
      </c>
      <c r="O49" s="6"/>
      <c r="Q49" s="209">
        <f t="shared" si="7"/>
        <v>14.285714285714285</v>
      </c>
    </row>
    <row r="50" spans="1:17" x14ac:dyDescent="0.25">
      <c r="A50" s="3" t="s">
        <v>1504</v>
      </c>
      <c r="B50" s="3" t="s">
        <v>99</v>
      </c>
      <c r="C50" s="6">
        <v>2100</v>
      </c>
      <c r="D50" s="3" t="s">
        <v>4</v>
      </c>
      <c r="E50" s="6">
        <v>2010</v>
      </c>
      <c r="F50" s="6">
        <v>2025</v>
      </c>
      <c r="G50" s="596" t="s">
        <v>46</v>
      </c>
      <c r="H50" s="597"/>
      <c r="I50" s="3" t="s">
        <v>46</v>
      </c>
      <c r="J50" s="3" t="s">
        <v>30</v>
      </c>
      <c r="K50" s="3" t="s">
        <v>1577</v>
      </c>
      <c r="L50" s="6">
        <f t="shared" si="5"/>
        <v>15</v>
      </c>
      <c r="M50" s="6">
        <f>IF(OR($B50="FDD",$B50="SDL"),H50-G50,0)</f>
        <v>0</v>
      </c>
      <c r="N50" s="206">
        <f t="shared" si="6"/>
        <v>15</v>
      </c>
      <c r="O50" s="6"/>
      <c r="Q50" s="205">
        <f t="shared" si="7"/>
        <v>14.285714285714285</v>
      </c>
    </row>
    <row r="51" spans="1:17" ht="30" x14ac:dyDescent="0.25">
      <c r="A51" s="3" t="s">
        <v>53</v>
      </c>
      <c r="B51" s="3" t="s">
        <v>44</v>
      </c>
      <c r="C51" s="6">
        <v>2300</v>
      </c>
      <c r="D51" s="3" t="s">
        <v>54</v>
      </c>
      <c r="E51" s="598">
        <v>2300</v>
      </c>
      <c r="F51" s="599"/>
      <c r="G51" s="598">
        <v>2400</v>
      </c>
      <c r="H51" s="599"/>
      <c r="I51" s="3" t="s">
        <v>46</v>
      </c>
      <c r="J51" s="3" t="s">
        <v>1563</v>
      </c>
      <c r="K51" s="3"/>
      <c r="L51" s="598">
        <f t="shared" si="5"/>
        <v>100</v>
      </c>
      <c r="M51" s="599"/>
      <c r="N51" s="206">
        <f t="shared" si="6"/>
        <v>100</v>
      </c>
      <c r="O51" s="6"/>
      <c r="Q51" s="205">
        <f t="shared" si="7"/>
        <v>13.043478260869565</v>
      </c>
    </row>
    <row r="52" spans="1:17" x14ac:dyDescent="0.25">
      <c r="A52" s="3" t="s">
        <v>1493</v>
      </c>
      <c r="B52" s="3" t="s">
        <v>3</v>
      </c>
      <c r="C52" s="6">
        <v>2300</v>
      </c>
      <c r="D52" s="3" t="s">
        <v>1513</v>
      </c>
      <c r="E52" s="3">
        <v>2305</v>
      </c>
      <c r="F52" s="3">
        <v>2315</v>
      </c>
      <c r="G52" s="3">
        <v>2350</v>
      </c>
      <c r="H52" s="3">
        <v>2360</v>
      </c>
      <c r="I52" s="3">
        <v>45</v>
      </c>
      <c r="J52" s="3" t="s">
        <v>141</v>
      </c>
      <c r="K52" s="3" t="s">
        <v>1577</v>
      </c>
      <c r="L52" s="6">
        <f t="shared" si="5"/>
        <v>10</v>
      </c>
      <c r="M52" s="6">
        <f>IF(OR($B52="FDD",$B52="SDL"),H52-G52,0)</f>
        <v>10</v>
      </c>
      <c r="N52" s="206">
        <f t="shared" si="6"/>
        <v>20</v>
      </c>
      <c r="O52" s="6"/>
      <c r="Q52" s="205">
        <f t="shared" si="7"/>
        <v>13.043478260869565</v>
      </c>
    </row>
    <row r="53" spans="1:17" ht="30" x14ac:dyDescent="0.25">
      <c r="A53" s="3" t="s">
        <v>1506</v>
      </c>
      <c r="B53" s="3" t="s">
        <v>99</v>
      </c>
      <c r="C53" s="6">
        <v>2300</v>
      </c>
      <c r="D53" s="3" t="s">
        <v>54</v>
      </c>
      <c r="E53" s="6">
        <v>2300</v>
      </c>
      <c r="F53" s="6">
        <v>2400</v>
      </c>
      <c r="G53" s="596" t="s">
        <v>46</v>
      </c>
      <c r="H53" s="597"/>
      <c r="I53" s="3" t="s">
        <v>46</v>
      </c>
      <c r="J53" s="3" t="s">
        <v>1524</v>
      </c>
      <c r="K53" s="3" t="s">
        <v>1577</v>
      </c>
      <c r="L53" s="6">
        <f t="shared" si="5"/>
        <v>100</v>
      </c>
      <c r="M53" s="6">
        <f>IF(OR($B53="FDD",$B53="SDL"),H53-G53,0)</f>
        <v>0</v>
      </c>
      <c r="N53" s="206">
        <f t="shared" si="6"/>
        <v>100</v>
      </c>
      <c r="O53" s="6"/>
      <c r="Q53" s="205">
        <f t="shared" si="7"/>
        <v>13.043478260869565</v>
      </c>
    </row>
    <row r="54" spans="1:17" x14ac:dyDescent="0.25">
      <c r="A54" s="3" t="s">
        <v>898</v>
      </c>
      <c r="B54" s="3" t="s">
        <v>44</v>
      </c>
      <c r="C54" s="6">
        <v>2500</v>
      </c>
      <c r="D54" s="3" t="s">
        <v>54</v>
      </c>
      <c r="E54" s="600">
        <v>2483.5</v>
      </c>
      <c r="F54" s="601"/>
      <c r="G54" s="598">
        <v>2495</v>
      </c>
      <c r="H54" s="599"/>
      <c r="I54" s="3" t="s">
        <v>46</v>
      </c>
      <c r="J54" s="3" t="s">
        <v>141</v>
      </c>
      <c r="K54" s="213"/>
      <c r="L54" s="598">
        <f t="shared" si="5"/>
        <v>11.5</v>
      </c>
      <c r="M54" s="599"/>
      <c r="N54" s="206">
        <f t="shared" si="6"/>
        <v>11.5</v>
      </c>
      <c r="O54" s="6"/>
      <c r="Q54" s="205">
        <f t="shared" si="7"/>
        <v>12</v>
      </c>
    </row>
    <row r="55" spans="1:17" ht="30" x14ac:dyDescent="0.25">
      <c r="A55" s="3" t="s">
        <v>47</v>
      </c>
      <c r="B55" s="3" t="s">
        <v>44</v>
      </c>
      <c r="C55" s="6">
        <v>2500</v>
      </c>
      <c r="D55" s="3" t="s">
        <v>56</v>
      </c>
      <c r="E55" s="598">
        <v>2496</v>
      </c>
      <c r="F55" s="599"/>
      <c r="G55" s="598">
        <v>2690</v>
      </c>
      <c r="H55" s="599"/>
      <c r="I55" s="3" t="s">
        <v>46</v>
      </c>
      <c r="J55" s="3" t="s">
        <v>1570</v>
      </c>
      <c r="K55" s="3"/>
      <c r="L55" s="598">
        <f t="shared" si="5"/>
        <v>194</v>
      </c>
      <c r="M55" s="599"/>
      <c r="N55" s="206">
        <f t="shared" si="6"/>
        <v>194</v>
      </c>
      <c r="O55" s="6"/>
      <c r="Q55" s="205">
        <f t="shared" si="7"/>
        <v>12</v>
      </c>
    </row>
    <row r="56" spans="1:17" ht="30" x14ac:dyDescent="0.25">
      <c r="A56" s="3" t="s">
        <v>1528</v>
      </c>
      <c r="B56" s="3" t="s">
        <v>44</v>
      </c>
      <c r="C56" s="6">
        <v>2500</v>
      </c>
      <c r="D56" s="3" t="s">
        <v>56</v>
      </c>
      <c r="E56" s="598">
        <v>2496</v>
      </c>
      <c r="F56" s="599"/>
      <c r="G56" s="598">
        <v>2690</v>
      </c>
      <c r="H56" s="599"/>
      <c r="I56" s="3" t="s">
        <v>46</v>
      </c>
      <c r="J56" s="3" t="s">
        <v>1521</v>
      </c>
      <c r="K56" s="3" t="s">
        <v>1577</v>
      </c>
      <c r="L56" s="598">
        <f t="shared" si="5"/>
        <v>194</v>
      </c>
      <c r="M56" s="599"/>
      <c r="N56" s="206">
        <f t="shared" si="6"/>
        <v>194</v>
      </c>
      <c r="O56" s="109"/>
      <c r="Q56" s="205">
        <f t="shared" si="7"/>
        <v>12</v>
      </c>
    </row>
    <row r="57" spans="1:17" ht="30" x14ac:dyDescent="0.25">
      <c r="A57" s="3" t="s">
        <v>19</v>
      </c>
      <c r="B57" s="3" t="s">
        <v>3</v>
      </c>
      <c r="C57" s="6">
        <v>2600</v>
      </c>
      <c r="D57" s="3" t="s">
        <v>20</v>
      </c>
      <c r="E57" s="6">
        <v>2500</v>
      </c>
      <c r="F57" s="6">
        <v>2570</v>
      </c>
      <c r="G57" s="6">
        <v>2620</v>
      </c>
      <c r="H57" s="6">
        <v>2690</v>
      </c>
      <c r="I57" s="3">
        <v>120</v>
      </c>
      <c r="J57" s="3" t="s">
        <v>1562</v>
      </c>
      <c r="K57" s="3"/>
      <c r="L57" s="6">
        <f t="shared" si="5"/>
        <v>70</v>
      </c>
      <c r="M57" s="6">
        <f>IF(OR($B57="FDD",$B57="SDL"),H57-G57,0)</f>
        <v>70</v>
      </c>
      <c r="N57" s="206">
        <f t="shared" si="6"/>
        <v>140</v>
      </c>
      <c r="O57" s="6"/>
      <c r="Q57" s="205">
        <f t="shared" si="7"/>
        <v>11.538461538461538</v>
      </c>
    </row>
    <row r="58" spans="1:17" ht="30" x14ac:dyDescent="0.25">
      <c r="A58" s="3" t="s">
        <v>444</v>
      </c>
      <c r="B58" s="3" t="s">
        <v>44</v>
      </c>
      <c r="C58" s="6">
        <v>2600</v>
      </c>
      <c r="D58" s="3" t="s">
        <v>1564</v>
      </c>
      <c r="E58" s="598">
        <v>2570</v>
      </c>
      <c r="F58" s="599"/>
      <c r="G58" s="598">
        <v>2620</v>
      </c>
      <c r="H58" s="599"/>
      <c r="I58" s="3" t="s">
        <v>46</v>
      </c>
      <c r="J58" s="3" t="s">
        <v>52</v>
      </c>
      <c r="K58" s="3"/>
      <c r="L58" s="598">
        <f t="shared" ref="L58:L64" si="8">IF($B58="TDD",G58-E58,IF($B58="SDL",0,F58-E58))</f>
        <v>50</v>
      </c>
      <c r="M58" s="599"/>
      <c r="N58" s="206">
        <f t="shared" si="6"/>
        <v>50</v>
      </c>
      <c r="O58" s="109"/>
      <c r="Q58" s="205">
        <f t="shared" si="7"/>
        <v>11.538461538461538</v>
      </c>
    </row>
    <row r="59" spans="1:17" ht="30" x14ac:dyDescent="0.25">
      <c r="A59" s="3" t="s">
        <v>445</v>
      </c>
      <c r="B59" s="3" t="s">
        <v>44</v>
      </c>
      <c r="C59" s="6">
        <v>3500</v>
      </c>
      <c r="D59" s="3" t="s">
        <v>83</v>
      </c>
      <c r="E59" s="598">
        <v>3300</v>
      </c>
      <c r="F59" s="599"/>
      <c r="G59" s="598">
        <v>3800</v>
      </c>
      <c r="H59" s="599"/>
      <c r="I59" s="3" t="s">
        <v>46</v>
      </c>
      <c r="J59" s="3" t="s">
        <v>1575</v>
      </c>
      <c r="K59" s="216" t="s">
        <v>438</v>
      </c>
      <c r="L59" s="598">
        <f>IF($B59="TDD",G59-E59,IF($B59="SDL",0,F59-E59))</f>
        <v>500</v>
      </c>
      <c r="M59" s="599"/>
      <c r="N59" s="206">
        <f t="shared" si="6"/>
        <v>500</v>
      </c>
      <c r="O59" s="109"/>
      <c r="Q59" s="205">
        <f t="shared" si="7"/>
        <v>8.5714285714285712</v>
      </c>
    </row>
    <row r="60" spans="1:17" ht="60" x14ac:dyDescent="0.25">
      <c r="A60" s="3" t="s">
        <v>1496</v>
      </c>
      <c r="B60" s="3" t="s">
        <v>44</v>
      </c>
      <c r="C60" s="6">
        <v>3500</v>
      </c>
      <c r="D60" s="3" t="s">
        <v>1518</v>
      </c>
      <c r="E60" s="598">
        <v>3550</v>
      </c>
      <c r="F60" s="599"/>
      <c r="G60" s="598">
        <v>3700</v>
      </c>
      <c r="H60" s="599"/>
      <c r="I60" s="3" t="s">
        <v>46</v>
      </c>
      <c r="J60" s="3" t="s">
        <v>1543</v>
      </c>
      <c r="K60" s="3" t="s">
        <v>1577</v>
      </c>
      <c r="L60" s="598">
        <f>IF($B60="TDD",G60-E60,IF($B60="SDL",0,F60-E60))</f>
        <v>150</v>
      </c>
      <c r="M60" s="599"/>
      <c r="N60" s="206">
        <f t="shared" si="6"/>
        <v>150</v>
      </c>
      <c r="O60" s="6"/>
      <c r="Q60" s="205">
        <f t="shared" si="7"/>
        <v>8.5714285714285712</v>
      </c>
    </row>
    <row r="61" spans="1:17" ht="30" x14ac:dyDescent="0.25">
      <c r="A61" s="3" t="s">
        <v>82</v>
      </c>
      <c r="B61" s="3" t="s">
        <v>44</v>
      </c>
      <c r="C61" s="6">
        <v>3700</v>
      </c>
      <c r="D61" s="3" t="s">
        <v>83</v>
      </c>
      <c r="E61" s="598">
        <v>3300</v>
      </c>
      <c r="F61" s="599"/>
      <c r="G61" s="598">
        <v>4200</v>
      </c>
      <c r="H61" s="599"/>
      <c r="I61" s="3" t="s">
        <v>46</v>
      </c>
      <c r="J61" s="3" t="s">
        <v>1575</v>
      </c>
      <c r="K61" s="216" t="s">
        <v>438</v>
      </c>
      <c r="L61" s="598">
        <f>IF($B61="TDD",G61-E61,IF($B61="SDL",0,F61-E61))</f>
        <v>900</v>
      </c>
      <c r="M61" s="599"/>
      <c r="N61" s="206">
        <f t="shared" si="6"/>
        <v>900</v>
      </c>
      <c r="O61" s="6"/>
      <c r="Q61" s="205">
        <f t="shared" si="7"/>
        <v>8.1081081081081088</v>
      </c>
    </row>
    <row r="62" spans="1:17" ht="30" x14ac:dyDescent="0.25">
      <c r="A62" s="3" t="s">
        <v>84</v>
      </c>
      <c r="B62" s="3" t="s">
        <v>44</v>
      </c>
      <c r="C62" s="6">
        <v>4700</v>
      </c>
      <c r="D62" s="3" t="s">
        <v>83</v>
      </c>
      <c r="E62" s="598">
        <v>4400</v>
      </c>
      <c r="F62" s="599"/>
      <c r="G62" s="598">
        <v>5000</v>
      </c>
      <c r="H62" s="599"/>
      <c r="I62" s="3" t="s">
        <v>46</v>
      </c>
      <c r="J62" s="3" t="s">
        <v>1576</v>
      </c>
      <c r="K62" s="3" t="s">
        <v>1533</v>
      </c>
      <c r="L62" s="598">
        <f>IF($B62="TDD",G62-E62,IF($B62="SDL",0,F62-E62))</f>
        <v>600</v>
      </c>
      <c r="M62" s="599"/>
      <c r="N62" s="206">
        <f t="shared" si="6"/>
        <v>600</v>
      </c>
      <c r="O62" s="6"/>
      <c r="Q62" s="205">
        <f t="shared" si="7"/>
        <v>6.3829787234042552</v>
      </c>
    </row>
    <row r="63" spans="1:17" x14ac:dyDescent="0.25">
      <c r="A63" s="3" t="s">
        <v>1494</v>
      </c>
      <c r="B63" s="3" t="s">
        <v>44</v>
      </c>
      <c r="C63" s="6">
        <v>5200</v>
      </c>
      <c r="D63" s="3" t="s">
        <v>1514</v>
      </c>
      <c r="E63" s="598">
        <v>5150</v>
      </c>
      <c r="F63" s="599"/>
      <c r="G63" s="598">
        <v>5925</v>
      </c>
      <c r="H63" s="599"/>
      <c r="I63" s="3" t="s">
        <v>46</v>
      </c>
      <c r="J63" s="3" t="s">
        <v>1557</v>
      </c>
      <c r="K63" s="3" t="s">
        <v>1578</v>
      </c>
      <c r="L63" s="598">
        <f t="shared" si="8"/>
        <v>775</v>
      </c>
      <c r="M63" s="599"/>
      <c r="N63" s="206">
        <f t="shared" si="6"/>
        <v>775</v>
      </c>
      <c r="O63" s="6"/>
      <c r="Q63" s="205">
        <f t="shared" si="7"/>
        <v>5.7692307692307692</v>
      </c>
    </row>
    <row r="64" spans="1:17" x14ac:dyDescent="0.25">
      <c r="A64" s="3" t="s">
        <v>1495</v>
      </c>
      <c r="B64" s="3" t="s">
        <v>44</v>
      </c>
      <c r="C64" s="6">
        <v>5900</v>
      </c>
      <c r="D64" s="3" t="s">
        <v>1515</v>
      </c>
      <c r="E64" s="598">
        <v>5855</v>
      </c>
      <c r="F64" s="599"/>
      <c r="G64" s="598">
        <v>5925</v>
      </c>
      <c r="H64" s="599"/>
      <c r="I64" s="3" t="s">
        <v>46</v>
      </c>
      <c r="J64" s="3" t="s">
        <v>1516</v>
      </c>
      <c r="K64" s="3" t="s">
        <v>1579</v>
      </c>
      <c r="L64" s="598">
        <f t="shared" si="8"/>
        <v>70</v>
      </c>
      <c r="M64" s="599"/>
      <c r="N64" s="206">
        <f t="shared" si="6"/>
        <v>70</v>
      </c>
      <c r="O64" s="6"/>
      <c r="Q64" s="205">
        <f t="shared" si="7"/>
        <v>5.0847457627118651</v>
      </c>
    </row>
    <row r="65" spans="1:17" x14ac:dyDescent="0.25">
      <c r="A65" s="3" t="s">
        <v>1505</v>
      </c>
      <c r="B65" s="3" t="s">
        <v>44</v>
      </c>
      <c r="C65" s="6">
        <v>6000</v>
      </c>
      <c r="D65" s="3" t="s">
        <v>1522</v>
      </c>
      <c r="E65" s="598">
        <v>5925</v>
      </c>
      <c r="F65" s="599"/>
      <c r="G65" s="598">
        <v>7125</v>
      </c>
      <c r="H65" s="599"/>
      <c r="I65" s="3" t="s">
        <v>46</v>
      </c>
      <c r="J65" s="3" t="s">
        <v>1523</v>
      </c>
      <c r="K65" s="3" t="s">
        <v>1578</v>
      </c>
      <c r="L65" s="598">
        <f>IF($B65="TDD",G65-E65,IF($B65="SDL",0,F65-E65))</f>
        <v>1200</v>
      </c>
      <c r="M65" s="599"/>
      <c r="N65" s="206">
        <f t="shared" si="6"/>
        <v>1200</v>
      </c>
      <c r="O65" s="6"/>
      <c r="Q65" s="205">
        <f t="shared" si="7"/>
        <v>5</v>
      </c>
    </row>
    <row r="66" spans="1:17" x14ac:dyDescent="0.25">
      <c r="A66" s="3" t="s">
        <v>1510</v>
      </c>
      <c r="B66" s="3" t="s">
        <v>44</v>
      </c>
      <c r="C66" s="6">
        <v>6200</v>
      </c>
      <c r="D66" s="3" t="s">
        <v>1526</v>
      </c>
      <c r="E66" s="598">
        <v>5925</v>
      </c>
      <c r="F66" s="599"/>
      <c r="G66" s="598">
        <v>6425</v>
      </c>
      <c r="H66" s="599"/>
      <c r="I66" s="3" t="s">
        <v>46</v>
      </c>
      <c r="J66" s="3" t="s">
        <v>1523</v>
      </c>
      <c r="K66" s="3" t="s">
        <v>1578</v>
      </c>
      <c r="L66" s="598">
        <f t="shared" ref="L66" si="9">IF($B66="TDD",G66-E66,IF($B66="SDL",0,F66-E66))</f>
        <v>500</v>
      </c>
      <c r="M66" s="599"/>
      <c r="N66" s="206">
        <f t="shared" si="6"/>
        <v>500</v>
      </c>
      <c r="O66" s="6"/>
      <c r="Q66" s="205">
        <f t="shared" si="7"/>
        <v>4.838709677419355</v>
      </c>
    </row>
    <row r="67" spans="1:17" x14ac:dyDescent="0.25">
      <c r="A67" s="203"/>
      <c r="B67" s="203"/>
      <c r="C67" s="204"/>
      <c r="D67" s="203"/>
      <c r="E67" s="204"/>
      <c r="F67" s="204"/>
      <c r="G67" s="204"/>
      <c r="H67" s="204"/>
      <c r="I67" s="203"/>
      <c r="J67" s="203"/>
      <c r="N67" s="5"/>
    </row>
    <row r="68" spans="1:17" ht="18.75" x14ac:dyDescent="0.25">
      <c r="A68" s="43" t="s">
        <v>115</v>
      </c>
      <c r="E68" s="43" t="s">
        <v>1531</v>
      </c>
      <c r="J68" s="43" t="s">
        <v>1648</v>
      </c>
      <c r="K68"/>
      <c r="M68" s="43" t="s">
        <v>1653</v>
      </c>
    </row>
    <row r="69" spans="1:17" ht="42.75" customHeight="1" x14ac:dyDescent="0.25">
      <c r="A69" s="215" t="str">
        <f>A2</f>
        <v>Band
(Subset of)</v>
      </c>
      <c r="B69" s="215" t="str">
        <f>B2</f>
        <v>Duplex mode</v>
      </c>
      <c r="C69" s="215" t="s">
        <v>124</v>
      </c>
      <c r="D69" s="215" t="str">
        <f>D2</f>
        <v>Common name</v>
      </c>
      <c r="E69" s="357" t="s">
        <v>396</v>
      </c>
      <c r="F69" s="357"/>
      <c r="G69" s="357"/>
      <c r="H69" s="357"/>
      <c r="I69" s="215" t="str">
        <f t="shared" ref="I69:O69" si="10">I2</f>
        <v>Duplex spacing 
(MHz)</v>
      </c>
      <c r="J69" s="215" t="str">
        <f t="shared" si="10"/>
        <v>Channel bandwidths (MHz)</v>
      </c>
      <c r="K69" s="215" t="str">
        <f t="shared" si="10"/>
        <v>Notes</v>
      </c>
      <c r="L69" s="215" t="str">
        <f t="shared" si="10"/>
        <v>Uplink BW (MHz)</v>
      </c>
      <c r="M69" s="215" t="str">
        <f t="shared" si="10"/>
        <v>Downl. BW (MHz)</v>
      </c>
      <c r="N69" s="215" t="str">
        <f t="shared" si="10"/>
        <v>Total BW (MHz)</v>
      </c>
      <c r="O69" s="2" t="str">
        <f t="shared" si="10"/>
        <v>Acum
 BW
 (MHz)</v>
      </c>
      <c r="Q69" s="2" t="s">
        <v>394</v>
      </c>
    </row>
    <row r="70" spans="1:17" x14ac:dyDescent="0.25">
      <c r="A70" s="4" t="s">
        <v>108</v>
      </c>
      <c r="B70" s="4" t="s">
        <v>44</v>
      </c>
      <c r="C70" s="4">
        <v>26</v>
      </c>
      <c r="D70" s="4" t="s">
        <v>109</v>
      </c>
      <c r="E70" s="602">
        <v>26.5</v>
      </c>
      <c r="F70" s="602"/>
      <c r="G70" s="602">
        <v>29.5</v>
      </c>
      <c r="H70" s="602"/>
      <c r="I70" s="3" t="s">
        <v>46</v>
      </c>
      <c r="J70" s="4" t="s">
        <v>110</v>
      </c>
      <c r="K70" s="4"/>
      <c r="L70" s="603">
        <f t="shared" ref="L70:L75" si="11">(G70-E70)*1000</f>
        <v>3000</v>
      </c>
      <c r="M70" s="603"/>
      <c r="N70" s="6">
        <f t="shared" ref="N70:N75" si="12">L70+M70</f>
        <v>3000</v>
      </c>
      <c r="O70" s="6">
        <f>L70</f>
        <v>3000</v>
      </c>
      <c r="Q70" s="205">
        <f>300/C70/10</f>
        <v>1.1538461538461537</v>
      </c>
    </row>
    <row r="71" spans="1:17" x14ac:dyDescent="0.25">
      <c r="A71" s="4" t="s">
        <v>111</v>
      </c>
      <c r="B71" s="4" t="s">
        <v>44</v>
      </c>
      <c r="C71" s="4">
        <v>24</v>
      </c>
      <c r="D71" s="4" t="s">
        <v>112</v>
      </c>
      <c r="E71" s="602">
        <v>24.25</v>
      </c>
      <c r="F71" s="602"/>
      <c r="G71" s="602">
        <v>27.5</v>
      </c>
      <c r="H71" s="602"/>
      <c r="I71" s="3" t="s">
        <v>46</v>
      </c>
      <c r="J71" s="4" t="s">
        <v>110</v>
      </c>
      <c r="K71" s="217" t="s">
        <v>438</v>
      </c>
      <c r="L71" s="603">
        <f t="shared" si="11"/>
        <v>3250</v>
      </c>
      <c r="M71" s="603"/>
      <c r="N71" s="6">
        <f t="shared" si="12"/>
        <v>3250</v>
      </c>
      <c r="O71" s="6">
        <f>N71+MAX(O$70:O70)</f>
        <v>6250</v>
      </c>
      <c r="Q71" s="205">
        <f t="shared" ref="Q71:Q75" si="13">300/C71/10</f>
        <v>1.25</v>
      </c>
    </row>
    <row r="72" spans="1:17" x14ac:dyDescent="0.25">
      <c r="A72" s="4" t="s">
        <v>1485</v>
      </c>
      <c r="B72" s="4" t="s">
        <v>44</v>
      </c>
      <c r="C72" s="4">
        <v>41</v>
      </c>
      <c r="D72" s="4" t="s">
        <v>1486</v>
      </c>
      <c r="E72" s="602">
        <v>39.5</v>
      </c>
      <c r="F72" s="602"/>
      <c r="G72" s="602">
        <v>43.5</v>
      </c>
      <c r="H72" s="602"/>
      <c r="I72" s="3" t="s">
        <v>46</v>
      </c>
      <c r="J72" s="4" t="s">
        <v>110</v>
      </c>
      <c r="K72" s="4"/>
      <c r="L72" s="603">
        <f t="shared" si="11"/>
        <v>4000</v>
      </c>
      <c r="M72" s="603"/>
      <c r="N72" s="6">
        <f t="shared" si="12"/>
        <v>4000</v>
      </c>
      <c r="O72" s="6">
        <f>N72+MAX(O$70:O71)</f>
        <v>10250</v>
      </c>
      <c r="Q72" s="205">
        <f t="shared" si="13"/>
        <v>0.73170731707317072</v>
      </c>
    </row>
    <row r="73" spans="1:17" x14ac:dyDescent="0.25">
      <c r="A73" s="4" t="s">
        <v>113</v>
      </c>
      <c r="B73" s="4" t="s">
        <v>44</v>
      </c>
      <c r="C73" s="4">
        <v>39</v>
      </c>
      <c r="D73" s="4" t="s">
        <v>114</v>
      </c>
      <c r="E73" s="602">
        <v>37</v>
      </c>
      <c r="F73" s="602"/>
      <c r="G73" s="602">
        <v>40</v>
      </c>
      <c r="H73" s="602"/>
      <c r="I73" s="3" t="s">
        <v>46</v>
      </c>
      <c r="J73" s="4" t="s">
        <v>110</v>
      </c>
      <c r="K73" s="4" t="s">
        <v>1583</v>
      </c>
      <c r="L73" s="603">
        <f t="shared" si="11"/>
        <v>3000</v>
      </c>
      <c r="M73" s="603"/>
      <c r="N73" s="6">
        <f t="shared" si="12"/>
        <v>3000</v>
      </c>
      <c r="O73" s="6">
        <f>N73+MAX(O$70:O72)</f>
        <v>13250</v>
      </c>
      <c r="Q73" s="205">
        <f t="shared" si="13"/>
        <v>0.76923076923076927</v>
      </c>
    </row>
    <row r="74" spans="1:17" ht="30" x14ac:dyDescent="0.25">
      <c r="A74" s="3" t="s">
        <v>446</v>
      </c>
      <c r="B74" s="4" t="s">
        <v>44</v>
      </c>
      <c r="C74" s="4">
        <v>28</v>
      </c>
      <c r="D74" s="4" t="s">
        <v>114</v>
      </c>
      <c r="E74" s="602">
        <v>27.5</v>
      </c>
      <c r="F74" s="602"/>
      <c r="G74" s="602">
        <v>28.35</v>
      </c>
      <c r="H74" s="602"/>
      <c r="I74" s="3" t="s">
        <v>46</v>
      </c>
      <c r="J74" s="4" t="s">
        <v>110</v>
      </c>
      <c r="K74" s="4" t="s">
        <v>1583</v>
      </c>
      <c r="L74" s="603">
        <f t="shared" si="11"/>
        <v>850.00000000000136</v>
      </c>
      <c r="M74" s="603"/>
      <c r="N74" s="6">
        <f t="shared" si="12"/>
        <v>850.00000000000136</v>
      </c>
      <c r="O74" s="6">
        <f>N74+MAX(O$70:O73)</f>
        <v>14100.000000000002</v>
      </c>
      <c r="Q74" s="205">
        <f t="shared" si="13"/>
        <v>1.0714285714285714</v>
      </c>
    </row>
    <row r="75" spans="1:17" x14ac:dyDescent="0.25">
      <c r="A75" s="4" t="s">
        <v>1487</v>
      </c>
      <c r="B75" s="4" t="s">
        <v>44</v>
      </c>
      <c r="C75" s="4">
        <v>47</v>
      </c>
      <c r="D75" s="4" t="s">
        <v>1486</v>
      </c>
      <c r="E75" s="602">
        <v>47.2</v>
      </c>
      <c r="F75" s="602"/>
      <c r="G75" s="602">
        <v>48.2</v>
      </c>
      <c r="H75" s="602"/>
      <c r="I75" s="3" t="s">
        <v>46</v>
      </c>
      <c r="J75" s="4" t="s">
        <v>110</v>
      </c>
      <c r="K75" s="4"/>
      <c r="L75" s="603">
        <f t="shared" si="11"/>
        <v>1000</v>
      </c>
      <c r="M75" s="603"/>
      <c r="N75" s="6">
        <f t="shared" si="12"/>
        <v>1000</v>
      </c>
      <c r="O75" s="6">
        <f>N75+MAX(O$70:O74)</f>
        <v>15100.000000000002</v>
      </c>
      <c r="Q75" s="205">
        <f t="shared" si="13"/>
        <v>0.63829787234042556</v>
      </c>
    </row>
    <row r="76" spans="1:17" x14ac:dyDescent="0.25">
      <c r="B76" s="5"/>
      <c r="C76" s="5"/>
      <c r="D76" s="5"/>
      <c r="E76" s="203"/>
      <c r="F76" s="203"/>
      <c r="G76" s="203"/>
      <c r="H76" s="203"/>
      <c r="I76" s="203"/>
      <c r="J76" s="5"/>
      <c r="L76" s="204"/>
      <c r="M76" s="204"/>
      <c r="N76" s="204"/>
      <c r="O76" s="204"/>
      <c r="Q76" s="243"/>
    </row>
    <row r="77" spans="1:17" ht="18.75" x14ac:dyDescent="0.25">
      <c r="A77" s="43" t="s">
        <v>1685</v>
      </c>
      <c r="E77" s="43" t="s">
        <v>1684</v>
      </c>
      <c r="J77" s="43" t="s">
        <v>1648</v>
      </c>
      <c r="K77"/>
      <c r="M77" s="43" t="s">
        <v>1653</v>
      </c>
      <c r="N77" s="204"/>
      <c r="O77" s="204"/>
      <c r="Q77" s="243"/>
    </row>
    <row r="78" spans="1:17" ht="42.75" x14ac:dyDescent="0.25">
      <c r="A78" s="2" t="s">
        <v>447</v>
      </c>
      <c r="B78" s="2" t="s">
        <v>91</v>
      </c>
      <c r="C78" s="2" t="s">
        <v>96</v>
      </c>
      <c r="D78" s="2" t="s">
        <v>1</v>
      </c>
      <c r="E78" s="355" t="s">
        <v>1586</v>
      </c>
      <c r="F78" s="356"/>
      <c r="G78" s="355" t="s">
        <v>93</v>
      </c>
      <c r="H78" s="356"/>
      <c r="I78" s="2" t="s">
        <v>95</v>
      </c>
      <c r="J78" s="2" t="s">
        <v>94</v>
      </c>
      <c r="K78" s="2" t="s">
        <v>472</v>
      </c>
      <c r="L78" s="2" t="s">
        <v>125</v>
      </c>
      <c r="M78" s="2" t="s">
        <v>126</v>
      </c>
      <c r="N78" s="2" t="s">
        <v>123</v>
      </c>
      <c r="O78" s="2" t="s">
        <v>1585</v>
      </c>
      <c r="Q78" s="2" t="s">
        <v>395</v>
      </c>
    </row>
    <row r="79" spans="1:17" x14ac:dyDescent="0.25">
      <c r="A79" s="4" t="s">
        <v>1678</v>
      </c>
      <c r="B79" s="4" t="s">
        <v>3</v>
      </c>
      <c r="C79" s="6">
        <v>1600</v>
      </c>
      <c r="D79" s="4" t="s">
        <v>1679</v>
      </c>
      <c r="E79" s="205">
        <v>1626.5</v>
      </c>
      <c r="F79" s="205">
        <v>1660.5</v>
      </c>
      <c r="G79" s="6">
        <v>1525</v>
      </c>
      <c r="H79" s="6">
        <v>1559</v>
      </c>
      <c r="I79" s="3">
        <v>-101.5</v>
      </c>
      <c r="J79" s="3" t="s">
        <v>7</v>
      </c>
      <c r="K79" s="3" t="s">
        <v>1583</v>
      </c>
      <c r="L79" s="6">
        <f t="shared" ref="L79" si="14">IF($B79="TDD",G79-E79,IF($B79="SDL",0,F79-E79))</f>
        <v>34</v>
      </c>
      <c r="M79" s="6">
        <f>IF(OR($B79="FDD",$B79="SDL"),H79-G79,0)</f>
        <v>34</v>
      </c>
      <c r="N79" s="206">
        <f t="shared" ref="N79" si="15">L79+M79</f>
        <v>68</v>
      </c>
      <c r="O79" s="6">
        <f>N79+MAX(O$3:O78)</f>
        <v>15168.000000000002</v>
      </c>
      <c r="Q79" s="205">
        <f t="shared" ref="Q79:Q80" si="16">300/C79*100</f>
        <v>18.75</v>
      </c>
    </row>
    <row r="80" spans="1:17" x14ac:dyDescent="0.25">
      <c r="A80" s="4" t="s">
        <v>1680</v>
      </c>
      <c r="B80" s="4" t="s">
        <v>3</v>
      </c>
      <c r="C80" s="6">
        <v>2100</v>
      </c>
      <c r="D80" s="4" t="s">
        <v>1681</v>
      </c>
      <c r="E80" s="6">
        <v>1980</v>
      </c>
      <c r="F80" s="6">
        <v>2010</v>
      </c>
      <c r="G80" s="6">
        <v>2170</v>
      </c>
      <c r="H80" s="6">
        <v>2200</v>
      </c>
      <c r="I80" s="3">
        <v>190</v>
      </c>
      <c r="J80" s="3" t="s">
        <v>7</v>
      </c>
      <c r="K80" s="3" t="s">
        <v>4</v>
      </c>
      <c r="L80" s="6">
        <f t="shared" ref="L80" si="17">IF($B80="TDD",G80-E80,IF($B80="SDL",0,F80-E80))</f>
        <v>30</v>
      </c>
      <c r="M80" s="6">
        <f>IF(OR($B80="FDD",$B80="SDL"),H80-G80,0)</f>
        <v>30</v>
      </c>
      <c r="N80" s="206">
        <f t="shared" ref="N80" si="18">L80+M80</f>
        <v>60</v>
      </c>
      <c r="O80" s="6">
        <f>N80+MAX(O$3:O79)</f>
        <v>15228.000000000002</v>
      </c>
      <c r="Q80" s="205">
        <f t="shared" si="16"/>
        <v>14.285714285714285</v>
      </c>
    </row>
    <row r="81" spans="1:17" x14ac:dyDescent="0.25">
      <c r="B81" s="5"/>
      <c r="C81" s="5"/>
      <c r="D81" s="5"/>
      <c r="E81" s="203"/>
      <c r="F81" s="203"/>
      <c r="G81" s="203"/>
      <c r="H81" s="203"/>
      <c r="I81" s="203"/>
      <c r="J81" s="5"/>
      <c r="L81" s="204"/>
      <c r="M81" s="204"/>
      <c r="N81" s="204"/>
      <c r="O81" s="204"/>
      <c r="Q81" s="243"/>
    </row>
    <row r="82" spans="1:17" ht="18.75" x14ac:dyDescent="0.25">
      <c r="A82" s="43" t="s">
        <v>1683</v>
      </c>
    </row>
    <row r="83" spans="1:17" x14ac:dyDescent="0.25">
      <c r="A83" s="46" t="s">
        <v>1657</v>
      </c>
    </row>
    <row r="84" spans="1:17" x14ac:dyDescent="0.25">
      <c r="A84" s="46" t="s">
        <v>1658</v>
      </c>
    </row>
    <row r="85" spans="1:17" x14ac:dyDescent="0.25">
      <c r="A85" s="46" t="s">
        <v>1659</v>
      </c>
    </row>
    <row r="86" spans="1:17" x14ac:dyDescent="0.25">
      <c r="A86" s="46" t="s">
        <v>1655</v>
      </c>
    </row>
    <row r="87" spans="1:17" x14ac:dyDescent="0.25">
      <c r="A87" s="46" t="s">
        <v>1660</v>
      </c>
    </row>
    <row r="88" spans="1:17" x14ac:dyDescent="0.25">
      <c r="A88" s="46" t="s">
        <v>1661</v>
      </c>
    </row>
    <row r="89" spans="1:17" x14ac:dyDescent="0.25">
      <c r="A89" s="46" t="s">
        <v>1662</v>
      </c>
    </row>
    <row r="90" spans="1:17" x14ac:dyDescent="0.25">
      <c r="A90" s="46" t="s">
        <v>1656</v>
      </c>
    </row>
    <row r="91" spans="1:17" x14ac:dyDescent="0.25">
      <c r="A91" s="46" t="s">
        <v>1663</v>
      </c>
    </row>
    <row r="92" spans="1:17" x14ac:dyDescent="0.25">
      <c r="A92" s="46" t="s">
        <v>1674</v>
      </c>
    </row>
    <row r="93" spans="1:17" s="613" customFormat="1" x14ac:dyDescent="0.25">
      <c r="A93" s="612" t="s">
        <v>1675</v>
      </c>
      <c r="E93" s="614"/>
      <c r="F93" s="614"/>
      <c r="G93" s="614"/>
      <c r="H93" s="614"/>
      <c r="J93" s="615"/>
      <c r="K93" s="614"/>
    </row>
    <row r="94" spans="1:17" s="613" customFormat="1" x14ac:dyDescent="0.25">
      <c r="A94" s="612" t="s">
        <v>1677</v>
      </c>
      <c r="E94" s="614"/>
      <c r="F94" s="614"/>
      <c r="G94" s="614"/>
      <c r="H94" s="614"/>
      <c r="J94" s="615"/>
      <c r="K94" s="614"/>
    </row>
    <row r="95" spans="1:17" s="613" customFormat="1" x14ac:dyDescent="0.25">
      <c r="A95" s="612"/>
      <c r="E95" s="614"/>
      <c r="F95" s="614"/>
      <c r="G95" s="614"/>
      <c r="H95" s="614"/>
      <c r="J95" s="615"/>
      <c r="K95" s="614"/>
    </row>
    <row r="96" spans="1:17" ht="18.75" x14ac:dyDescent="0.25">
      <c r="A96" s="43" t="s">
        <v>1682</v>
      </c>
    </row>
    <row r="97" spans="1:4" x14ac:dyDescent="0.25">
      <c r="A97" s="46" t="s">
        <v>1665</v>
      </c>
    </row>
    <row r="98" spans="1:4" x14ac:dyDescent="0.25">
      <c r="A98" s="46" t="s">
        <v>1666</v>
      </c>
    </row>
    <row r="99" spans="1:4" x14ac:dyDescent="0.25">
      <c r="A99" s="46" t="s">
        <v>1667</v>
      </c>
    </row>
    <row r="100" spans="1:4" x14ac:dyDescent="0.25">
      <c r="A100" s="46" t="s">
        <v>1668</v>
      </c>
    </row>
    <row r="101" spans="1:4" x14ac:dyDescent="0.25">
      <c r="A101" s="46" t="s">
        <v>1669</v>
      </c>
    </row>
    <row r="102" spans="1:4" x14ac:dyDescent="0.25">
      <c r="A102" s="46" t="s">
        <v>1670</v>
      </c>
    </row>
    <row r="103" spans="1:4" x14ac:dyDescent="0.25">
      <c r="A103" s="46" t="s">
        <v>1671</v>
      </c>
    </row>
    <row r="104" spans="1:4" x14ac:dyDescent="0.25">
      <c r="A104" s="46" t="s">
        <v>1672</v>
      </c>
    </row>
    <row r="105" spans="1:4" x14ac:dyDescent="0.25">
      <c r="A105" s="612" t="s">
        <v>1676</v>
      </c>
      <c r="B105" s="613"/>
      <c r="C105" s="613"/>
      <c r="D105" s="613"/>
    </row>
    <row r="106" spans="1:4" x14ac:dyDescent="0.25">
      <c r="A106" s="612" t="s">
        <v>1664</v>
      </c>
      <c r="B106" s="613"/>
      <c r="C106" s="613"/>
      <c r="D106" s="613"/>
    </row>
    <row r="107" spans="1:4" x14ac:dyDescent="0.25">
      <c r="A107" s="612" t="s">
        <v>2036</v>
      </c>
      <c r="B107" s="613"/>
      <c r="C107" s="613"/>
      <c r="D107" s="613"/>
    </row>
    <row r="108" spans="1:4" x14ac:dyDescent="0.25">
      <c r="A108" s="612" t="s">
        <v>1673</v>
      </c>
      <c r="B108" s="613"/>
      <c r="C108" s="613"/>
      <c r="D108" s="613"/>
    </row>
    <row r="109" spans="1:4" x14ac:dyDescent="0.25">
      <c r="A109" s="46"/>
    </row>
    <row r="110" spans="1:4" ht="18.75" x14ac:dyDescent="0.25">
      <c r="A110" s="43" t="s">
        <v>2040</v>
      </c>
    </row>
    <row r="111" spans="1:4" x14ac:dyDescent="0.25">
      <c r="A111" s="46" t="s">
        <v>2067</v>
      </c>
    </row>
    <row r="112" spans="1:4" x14ac:dyDescent="0.25">
      <c r="A112" s="46" t="s">
        <v>2068</v>
      </c>
    </row>
    <row r="113" spans="1:1" x14ac:dyDescent="0.25">
      <c r="A113" s="46"/>
    </row>
  </sheetData>
  <mergeCells count="92">
    <mergeCell ref="E78:F78"/>
    <mergeCell ref="G78:H78"/>
    <mergeCell ref="E75:F75"/>
    <mergeCell ref="G75:H75"/>
    <mergeCell ref="L75:M75"/>
    <mergeCell ref="E73:F73"/>
    <mergeCell ref="G73:H73"/>
    <mergeCell ref="L73:M73"/>
    <mergeCell ref="E74:F74"/>
    <mergeCell ref="G74:H74"/>
    <mergeCell ref="L74:M74"/>
    <mergeCell ref="E71:F71"/>
    <mergeCell ref="G71:H71"/>
    <mergeCell ref="L71:M71"/>
    <mergeCell ref="E72:F72"/>
    <mergeCell ref="G72:H72"/>
    <mergeCell ref="L72:M72"/>
    <mergeCell ref="E66:F66"/>
    <mergeCell ref="G66:H66"/>
    <mergeCell ref="L66:M66"/>
    <mergeCell ref="E69:H69"/>
    <mergeCell ref="E70:F70"/>
    <mergeCell ref="G70:H70"/>
    <mergeCell ref="L70:M70"/>
    <mergeCell ref="L42:M42"/>
    <mergeCell ref="G19:H19"/>
    <mergeCell ref="E56:F56"/>
    <mergeCell ref="G56:H56"/>
    <mergeCell ref="L56:M56"/>
    <mergeCell ref="G50:H50"/>
    <mergeCell ref="L41:M41"/>
    <mergeCell ref="L48:M48"/>
    <mergeCell ref="G53:H53"/>
    <mergeCell ref="G43:H43"/>
    <mergeCell ref="G34:H34"/>
    <mergeCell ref="E42:F42"/>
    <mergeCell ref="G42:H42"/>
    <mergeCell ref="G54:H54"/>
    <mergeCell ref="E65:F65"/>
    <mergeCell ref="G65:H65"/>
    <mergeCell ref="L65:M65"/>
    <mergeCell ref="G38:H38"/>
    <mergeCell ref="G23:H23"/>
    <mergeCell ref="L59:M59"/>
    <mergeCell ref="E62:F62"/>
    <mergeCell ref="G62:H62"/>
    <mergeCell ref="L62:M62"/>
    <mergeCell ref="L61:M61"/>
    <mergeCell ref="L24:M24"/>
    <mergeCell ref="L54:M54"/>
    <mergeCell ref="L60:M60"/>
    <mergeCell ref="L30:M30"/>
    <mergeCell ref="E63:F63"/>
    <mergeCell ref="G63:H63"/>
    <mergeCell ref="E60:F60"/>
    <mergeCell ref="G60:H60"/>
    <mergeCell ref="E30:F30"/>
    <mergeCell ref="G30:H30"/>
    <mergeCell ref="E41:F41"/>
    <mergeCell ref="G41:H41"/>
    <mergeCell ref="G44:H44"/>
    <mergeCell ref="G36:H36"/>
    <mergeCell ref="E59:F59"/>
    <mergeCell ref="G59:H59"/>
    <mergeCell ref="L63:M63"/>
    <mergeCell ref="E64:F64"/>
    <mergeCell ref="G64:H64"/>
    <mergeCell ref="L64:M64"/>
    <mergeCell ref="E51:F51"/>
    <mergeCell ref="G51:H51"/>
    <mergeCell ref="L51:M51"/>
    <mergeCell ref="E55:F55"/>
    <mergeCell ref="G55:H55"/>
    <mergeCell ref="L55:M55"/>
    <mergeCell ref="E58:F58"/>
    <mergeCell ref="G58:H58"/>
    <mergeCell ref="L58:M58"/>
    <mergeCell ref="E61:F61"/>
    <mergeCell ref="G61:H61"/>
    <mergeCell ref="E54:F54"/>
    <mergeCell ref="E2:F2"/>
    <mergeCell ref="G2:H2"/>
    <mergeCell ref="E9:F9"/>
    <mergeCell ref="E48:F48"/>
    <mergeCell ref="G48:H48"/>
    <mergeCell ref="E10:F10"/>
    <mergeCell ref="E32:F32"/>
    <mergeCell ref="E31:F31"/>
    <mergeCell ref="E24:F24"/>
    <mergeCell ref="G24:H24"/>
    <mergeCell ref="G15:H15"/>
    <mergeCell ref="G11:H11"/>
  </mergeCell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BCDA9-69FF-40F3-9612-3848F7D5DBC5}">
  <dimension ref="A1:Q96"/>
  <sheetViews>
    <sheetView topLeftCell="A62" workbookViewId="0">
      <selection activeCell="A83" sqref="A83:A84"/>
    </sheetView>
  </sheetViews>
  <sheetFormatPr baseColWidth="10" defaultColWidth="11.5703125" defaultRowHeight="15" x14ac:dyDescent="0.25"/>
  <cols>
    <col min="1" max="1" width="7.7109375" style="5" customWidth="1"/>
    <col min="2" max="2" width="8.28515625" style="44" customWidth="1"/>
    <col min="3" max="3" width="7.85546875" style="44" customWidth="1"/>
    <col min="4" max="4" width="14.85546875" style="44" customWidth="1"/>
    <col min="5" max="6" width="8.140625" style="5" customWidth="1"/>
    <col min="7" max="8" width="6.42578125" style="5" customWidth="1"/>
    <col min="9" max="9" width="8.7109375" style="44" customWidth="1"/>
    <col min="10" max="10" width="22.42578125" style="45" customWidth="1"/>
    <col min="11" max="11" width="11.5703125" style="5"/>
    <col min="12" max="13" width="8.7109375" style="44" customWidth="1"/>
    <col min="14" max="14" width="7.85546875" style="44" customWidth="1"/>
    <col min="15" max="15" width="10.7109375" style="44" customWidth="1"/>
    <col min="16" max="16" width="8.28515625" style="44" customWidth="1"/>
    <col min="17" max="17" width="7.7109375" style="44" customWidth="1"/>
    <col min="18" max="16384" width="11.5703125" style="44"/>
  </cols>
  <sheetData>
    <row r="1" spans="1:17" s="241" customFormat="1" ht="18.75" x14ac:dyDescent="0.25">
      <c r="A1" s="248" t="s">
        <v>257</v>
      </c>
      <c r="E1" s="248" t="s">
        <v>1531</v>
      </c>
      <c r="G1" s="242"/>
      <c r="H1" s="242"/>
      <c r="J1" s="248" t="s">
        <v>1649</v>
      </c>
      <c r="K1" s="274"/>
      <c r="M1" s="248" t="s">
        <v>1653</v>
      </c>
    </row>
    <row r="2" spans="1:17" s="241" customFormat="1" ht="42.75" x14ac:dyDescent="0.25">
      <c r="A2" s="275" t="s">
        <v>447</v>
      </c>
      <c r="B2" s="275" t="s">
        <v>91</v>
      </c>
      <c r="C2" s="275" t="s">
        <v>96</v>
      </c>
      <c r="D2" s="275" t="s">
        <v>1</v>
      </c>
      <c r="E2" s="594" t="s">
        <v>1586</v>
      </c>
      <c r="F2" s="595"/>
      <c r="G2" s="594" t="s">
        <v>93</v>
      </c>
      <c r="H2" s="595"/>
      <c r="I2" s="275" t="s">
        <v>95</v>
      </c>
      <c r="J2" s="275" t="s">
        <v>94</v>
      </c>
      <c r="K2" s="275" t="s">
        <v>472</v>
      </c>
      <c r="L2" s="275" t="s">
        <v>125</v>
      </c>
      <c r="M2" s="275" t="s">
        <v>126</v>
      </c>
      <c r="N2" s="275" t="s">
        <v>123</v>
      </c>
      <c r="O2" s="275" t="s">
        <v>1585</v>
      </c>
      <c r="Q2" s="275" t="s">
        <v>395</v>
      </c>
    </row>
    <row r="3" spans="1:17" ht="30" x14ac:dyDescent="0.25">
      <c r="A3" s="3" t="s">
        <v>1654</v>
      </c>
      <c r="B3" s="3" t="s">
        <v>3</v>
      </c>
      <c r="C3" s="6">
        <v>2100</v>
      </c>
      <c r="D3" s="3" t="s">
        <v>4</v>
      </c>
      <c r="E3" s="6">
        <v>1920</v>
      </c>
      <c r="F3" s="6">
        <v>1980</v>
      </c>
      <c r="G3" s="6">
        <v>2110</v>
      </c>
      <c r="H3" s="6">
        <v>2170</v>
      </c>
      <c r="I3" s="3">
        <v>190</v>
      </c>
      <c r="J3" s="3" t="s">
        <v>1566</v>
      </c>
      <c r="K3" s="3"/>
      <c r="L3" s="6">
        <f t="shared" ref="L3:L20" si="0">IF($B3="TDD",G3-E3,IF($B3="SDL",0,F3-E3))</f>
        <v>60</v>
      </c>
      <c r="M3" s="6">
        <f t="shared" ref="M3:M19" si="1">IF(OR($B3="FDD",$B3="SDL"),H3-G3,0)</f>
        <v>60</v>
      </c>
      <c r="N3" s="206">
        <f t="shared" ref="N3:N34" si="2">L3+M3</f>
        <v>120</v>
      </c>
      <c r="O3" s="267"/>
      <c r="Q3" s="205">
        <f t="shared" ref="Q3:Q34" si="3">300/C3*100</f>
        <v>14.285714285714285</v>
      </c>
    </row>
    <row r="4" spans="1:17" ht="30" x14ac:dyDescent="0.25">
      <c r="A4" s="3" t="s">
        <v>443</v>
      </c>
      <c r="B4" s="3" t="s">
        <v>3</v>
      </c>
      <c r="C4" s="6">
        <v>1900</v>
      </c>
      <c r="D4" s="3" t="s">
        <v>102</v>
      </c>
      <c r="E4" s="6">
        <v>1850</v>
      </c>
      <c r="F4" s="6">
        <v>1910</v>
      </c>
      <c r="G4" s="6">
        <v>1930</v>
      </c>
      <c r="H4" s="6">
        <v>1990</v>
      </c>
      <c r="I4" s="3">
        <v>80</v>
      </c>
      <c r="J4" s="3" t="s">
        <v>1567</v>
      </c>
      <c r="K4" s="3"/>
      <c r="L4" s="6">
        <f t="shared" si="0"/>
        <v>60</v>
      </c>
      <c r="M4" s="6">
        <f t="shared" si="1"/>
        <v>60</v>
      </c>
      <c r="N4" s="206">
        <f t="shared" si="2"/>
        <v>120</v>
      </c>
      <c r="O4" s="267"/>
      <c r="Q4" s="205">
        <f t="shared" si="3"/>
        <v>15.789473684210526</v>
      </c>
    </row>
    <row r="5" spans="1:17" ht="30" x14ac:dyDescent="0.25">
      <c r="A5" s="3" t="s">
        <v>11</v>
      </c>
      <c r="B5" s="3" t="s">
        <v>3</v>
      </c>
      <c r="C5" s="6">
        <v>1800</v>
      </c>
      <c r="D5" s="3" t="s">
        <v>12</v>
      </c>
      <c r="E5" s="6">
        <v>1710</v>
      </c>
      <c r="F5" s="6">
        <v>1785</v>
      </c>
      <c r="G5" s="6">
        <v>1805</v>
      </c>
      <c r="H5" s="6">
        <v>1880</v>
      </c>
      <c r="I5" s="3">
        <v>95</v>
      </c>
      <c r="J5" s="3" t="s">
        <v>1568</v>
      </c>
      <c r="K5" s="3"/>
      <c r="L5" s="6">
        <f t="shared" si="0"/>
        <v>75</v>
      </c>
      <c r="M5" s="6">
        <f t="shared" si="1"/>
        <v>75</v>
      </c>
      <c r="N5" s="206">
        <f t="shared" si="2"/>
        <v>150</v>
      </c>
      <c r="O5" s="267"/>
      <c r="Q5" s="205">
        <f t="shared" si="3"/>
        <v>16.666666666666664</v>
      </c>
    </row>
    <row r="6" spans="1:17" x14ac:dyDescent="0.25">
      <c r="A6" s="3" t="s">
        <v>15</v>
      </c>
      <c r="B6" s="3" t="s">
        <v>3</v>
      </c>
      <c r="C6" s="6">
        <v>850</v>
      </c>
      <c r="D6" s="3" t="s">
        <v>16</v>
      </c>
      <c r="E6" s="6">
        <v>824</v>
      </c>
      <c r="F6" s="6">
        <v>849</v>
      </c>
      <c r="G6" s="6">
        <v>869</v>
      </c>
      <c r="H6" s="6">
        <v>894</v>
      </c>
      <c r="I6" s="3">
        <v>45</v>
      </c>
      <c r="J6" s="3" t="s">
        <v>1559</v>
      </c>
      <c r="K6" s="3"/>
      <c r="L6" s="6">
        <f t="shared" si="0"/>
        <v>25</v>
      </c>
      <c r="M6" s="6">
        <f t="shared" si="1"/>
        <v>25</v>
      </c>
      <c r="N6" s="206">
        <f t="shared" si="2"/>
        <v>50</v>
      </c>
      <c r="O6" s="267"/>
      <c r="Q6" s="205">
        <f t="shared" si="3"/>
        <v>35.294117647058826</v>
      </c>
    </row>
    <row r="7" spans="1:17" ht="30" x14ac:dyDescent="0.25">
      <c r="A7" s="3" t="s">
        <v>19</v>
      </c>
      <c r="B7" s="3" t="s">
        <v>3</v>
      </c>
      <c r="C7" s="6">
        <v>2600</v>
      </c>
      <c r="D7" s="3" t="s">
        <v>20</v>
      </c>
      <c r="E7" s="6">
        <v>2500</v>
      </c>
      <c r="F7" s="6">
        <v>2570</v>
      </c>
      <c r="G7" s="6">
        <v>2620</v>
      </c>
      <c r="H7" s="6">
        <v>2690</v>
      </c>
      <c r="I7" s="3">
        <v>120</v>
      </c>
      <c r="J7" s="3" t="s">
        <v>1562</v>
      </c>
      <c r="K7" s="3"/>
      <c r="L7" s="6">
        <f t="shared" si="0"/>
        <v>70</v>
      </c>
      <c r="M7" s="6">
        <f t="shared" si="1"/>
        <v>70</v>
      </c>
      <c r="N7" s="206">
        <f t="shared" si="2"/>
        <v>140</v>
      </c>
      <c r="O7" s="267"/>
      <c r="Q7" s="205">
        <f t="shared" si="3"/>
        <v>11.538461538461538</v>
      </c>
    </row>
    <row r="8" spans="1:17" ht="30" x14ac:dyDescent="0.25">
      <c r="A8" s="3" t="s">
        <v>23</v>
      </c>
      <c r="B8" s="3" t="s">
        <v>3</v>
      </c>
      <c r="C8" s="6">
        <v>900</v>
      </c>
      <c r="D8" s="3" t="s">
        <v>97</v>
      </c>
      <c r="E8" s="6">
        <v>880</v>
      </c>
      <c r="F8" s="6">
        <v>915</v>
      </c>
      <c r="G8" s="6">
        <v>925</v>
      </c>
      <c r="H8" s="6">
        <v>960</v>
      </c>
      <c r="I8" s="3">
        <v>45</v>
      </c>
      <c r="J8" s="3" t="s">
        <v>1560</v>
      </c>
      <c r="K8" s="3"/>
      <c r="L8" s="6">
        <f t="shared" si="0"/>
        <v>35</v>
      </c>
      <c r="M8" s="6">
        <f t="shared" si="1"/>
        <v>35</v>
      </c>
      <c r="N8" s="206">
        <f t="shared" si="2"/>
        <v>70</v>
      </c>
      <c r="O8" s="267"/>
      <c r="Q8" s="205">
        <f t="shared" si="3"/>
        <v>33.333333333333329</v>
      </c>
    </row>
    <row r="9" spans="1:17" x14ac:dyDescent="0.25">
      <c r="A9" s="3" t="s">
        <v>26</v>
      </c>
      <c r="B9" s="3" t="s">
        <v>3</v>
      </c>
      <c r="C9" s="6">
        <v>700</v>
      </c>
      <c r="D9" s="3" t="s">
        <v>27</v>
      </c>
      <c r="E9" s="6">
        <v>699</v>
      </c>
      <c r="F9" s="6">
        <v>716</v>
      </c>
      <c r="G9" s="6">
        <v>729</v>
      </c>
      <c r="H9" s="6">
        <v>746</v>
      </c>
      <c r="I9" s="3">
        <v>30</v>
      </c>
      <c r="J9" s="3" t="s">
        <v>30</v>
      </c>
      <c r="K9" s="3"/>
      <c r="L9" s="6">
        <f t="shared" si="0"/>
        <v>17</v>
      </c>
      <c r="M9" s="6">
        <f t="shared" si="1"/>
        <v>17</v>
      </c>
      <c r="N9" s="206">
        <f t="shared" si="2"/>
        <v>34</v>
      </c>
      <c r="O9" s="267"/>
      <c r="Q9" s="205">
        <f t="shared" si="3"/>
        <v>42.857142857142854</v>
      </c>
    </row>
    <row r="10" spans="1:17" x14ac:dyDescent="0.25">
      <c r="A10" s="3" t="s">
        <v>1489</v>
      </c>
      <c r="B10" s="3" t="s">
        <v>3</v>
      </c>
      <c r="C10" s="6">
        <v>700</v>
      </c>
      <c r="D10" s="3" t="s">
        <v>1511</v>
      </c>
      <c r="E10" s="3">
        <v>777</v>
      </c>
      <c r="F10" s="3">
        <v>787</v>
      </c>
      <c r="G10" s="3">
        <v>746</v>
      </c>
      <c r="H10" s="3">
        <v>756</v>
      </c>
      <c r="I10" s="3">
        <v>-31</v>
      </c>
      <c r="J10" s="3" t="s">
        <v>141</v>
      </c>
      <c r="K10" s="3" t="s">
        <v>1577</v>
      </c>
      <c r="L10" s="6">
        <f t="shared" si="0"/>
        <v>10</v>
      </c>
      <c r="M10" s="6">
        <f t="shared" si="1"/>
        <v>10</v>
      </c>
      <c r="N10" s="206">
        <f t="shared" si="2"/>
        <v>20</v>
      </c>
      <c r="O10" s="267"/>
      <c r="Q10" s="205">
        <f t="shared" si="3"/>
        <v>42.857142857142854</v>
      </c>
    </row>
    <row r="11" spans="1:17" x14ac:dyDescent="0.25">
      <c r="A11" s="3" t="s">
        <v>1490</v>
      </c>
      <c r="B11" s="3" t="s">
        <v>3</v>
      </c>
      <c r="C11" s="6">
        <v>700</v>
      </c>
      <c r="D11" s="3" t="s">
        <v>1511</v>
      </c>
      <c r="E11" s="3">
        <v>788</v>
      </c>
      <c r="F11" s="3">
        <v>798</v>
      </c>
      <c r="G11" s="3">
        <v>758</v>
      </c>
      <c r="H11" s="3">
        <v>768</v>
      </c>
      <c r="I11" s="3">
        <v>-30</v>
      </c>
      <c r="J11" s="3" t="s">
        <v>141</v>
      </c>
      <c r="K11" s="3" t="s">
        <v>1577</v>
      </c>
      <c r="L11" s="6">
        <f t="shared" si="0"/>
        <v>10</v>
      </c>
      <c r="M11" s="6">
        <f t="shared" si="1"/>
        <v>10</v>
      </c>
      <c r="N11" s="206">
        <f t="shared" si="2"/>
        <v>20</v>
      </c>
      <c r="O11" s="267"/>
      <c r="Q11" s="205">
        <f t="shared" si="3"/>
        <v>42.857142857142854</v>
      </c>
    </row>
    <row r="12" spans="1:17" ht="30" x14ac:dyDescent="0.25">
      <c r="A12" s="3" t="s">
        <v>1529</v>
      </c>
      <c r="B12" s="3" t="s">
        <v>3</v>
      </c>
      <c r="C12" s="6">
        <v>850</v>
      </c>
      <c r="D12" s="3" t="s">
        <v>154</v>
      </c>
      <c r="E12" s="3">
        <v>815</v>
      </c>
      <c r="F12" s="3">
        <v>830</v>
      </c>
      <c r="G12" s="3">
        <v>860</v>
      </c>
      <c r="H12" s="3">
        <v>875</v>
      </c>
      <c r="I12" s="3">
        <v>45</v>
      </c>
      <c r="J12" s="3" t="s">
        <v>30</v>
      </c>
      <c r="K12" s="3" t="s">
        <v>1577</v>
      </c>
      <c r="L12" s="6">
        <f t="shared" si="0"/>
        <v>15</v>
      </c>
      <c r="M12" s="6">
        <f t="shared" si="1"/>
        <v>15</v>
      </c>
      <c r="N12" s="206">
        <f t="shared" si="2"/>
        <v>30</v>
      </c>
      <c r="O12" s="267"/>
      <c r="Q12" s="205">
        <f t="shared" si="3"/>
        <v>35.294117647058826</v>
      </c>
    </row>
    <row r="13" spans="1:17" ht="30" x14ac:dyDescent="0.25">
      <c r="A13" s="3" t="s">
        <v>31</v>
      </c>
      <c r="B13" s="3" t="s">
        <v>3</v>
      </c>
      <c r="C13" s="6">
        <v>800</v>
      </c>
      <c r="D13" s="3" t="s">
        <v>32</v>
      </c>
      <c r="E13" s="6">
        <v>832</v>
      </c>
      <c r="F13" s="6">
        <v>862</v>
      </c>
      <c r="G13" s="6">
        <v>791</v>
      </c>
      <c r="H13" s="6">
        <v>821</v>
      </c>
      <c r="I13" s="3">
        <v>-41</v>
      </c>
      <c r="J13" s="3" t="s">
        <v>7</v>
      </c>
      <c r="K13" s="3"/>
      <c r="L13" s="6">
        <f t="shared" si="0"/>
        <v>30</v>
      </c>
      <c r="M13" s="6">
        <f t="shared" si="1"/>
        <v>30</v>
      </c>
      <c r="N13" s="206">
        <f t="shared" si="2"/>
        <v>60</v>
      </c>
      <c r="O13" s="267"/>
      <c r="Q13" s="205">
        <f t="shared" si="3"/>
        <v>37.5</v>
      </c>
    </row>
    <row r="14" spans="1:17" ht="30" x14ac:dyDescent="0.25">
      <c r="A14" s="3" t="s">
        <v>1491</v>
      </c>
      <c r="B14" s="3" t="s">
        <v>3</v>
      </c>
      <c r="C14" s="6">
        <v>1600</v>
      </c>
      <c r="D14" s="3" t="s">
        <v>166</v>
      </c>
      <c r="E14" s="205">
        <v>1626.5</v>
      </c>
      <c r="F14" s="205">
        <v>1660.5</v>
      </c>
      <c r="G14" s="6">
        <v>1525</v>
      </c>
      <c r="H14" s="6">
        <v>1559</v>
      </c>
      <c r="I14" s="3">
        <v>-101.5</v>
      </c>
      <c r="J14" s="3" t="s">
        <v>141</v>
      </c>
      <c r="K14" s="3" t="s">
        <v>1554</v>
      </c>
      <c r="L14" s="6">
        <f t="shared" si="0"/>
        <v>34</v>
      </c>
      <c r="M14" s="6">
        <f t="shared" si="1"/>
        <v>34</v>
      </c>
      <c r="N14" s="206">
        <f t="shared" si="2"/>
        <v>68</v>
      </c>
      <c r="O14" s="267"/>
      <c r="Q14" s="205">
        <f t="shared" si="3"/>
        <v>18.75</v>
      </c>
    </row>
    <row r="15" spans="1:17" ht="30" x14ac:dyDescent="0.25">
      <c r="A15" s="3" t="s">
        <v>8</v>
      </c>
      <c r="B15" s="3" t="s">
        <v>3</v>
      </c>
      <c r="C15" s="6">
        <v>1900</v>
      </c>
      <c r="D15" s="3" t="s">
        <v>36</v>
      </c>
      <c r="E15" s="6">
        <v>1850</v>
      </c>
      <c r="F15" s="6">
        <v>1915</v>
      </c>
      <c r="G15" s="6">
        <v>1930</v>
      </c>
      <c r="H15" s="6">
        <v>1995</v>
      </c>
      <c r="I15" s="3">
        <v>80</v>
      </c>
      <c r="J15" s="3" t="s">
        <v>1561</v>
      </c>
      <c r="K15" s="3"/>
      <c r="L15" s="6">
        <f t="shared" si="0"/>
        <v>65</v>
      </c>
      <c r="M15" s="6">
        <f t="shared" si="1"/>
        <v>65</v>
      </c>
      <c r="N15" s="206">
        <f t="shared" si="2"/>
        <v>130</v>
      </c>
      <c r="O15" s="267"/>
      <c r="Q15" s="205">
        <f t="shared" si="3"/>
        <v>15.789473684210526</v>
      </c>
    </row>
    <row r="16" spans="1:17" x14ac:dyDescent="0.25">
      <c r="A16" s="3" t="s">
        <v>1492</v>
      </c>
      <c r="B16" s="3" t="s">
        <v>3</v>
      </c>
      <c r="C16" s="6">
        <v>850</v>
      </c>
      <c r="D16" s="3" t="s">
        <v>1512</v>
      </c>
      <c r="E16" s="3">
        <v>814</v>
      </c>
      <c r="F16" s="3">
        <v>849</v>
      </c>
      <c r="G16" s="3">
        <v>859</v>
      </c>
      <c r="H16" s="3">
        <v>894</v>
      </c>
      <c r="I16" s="3">
        <v>45</v>
      </c>
      <c r="J16" s="3" t="s">
        <v>7</v>
      </c>
      <c r="K16" s="3" t="s">
        <v>1577</v>
      </c>
      <c r="L16" s="6">
        <f t="shared" si="0"/>
        <v>35</v>
      </c>
      <c r="M16" s="6">
        <f t="shared" si="1"/>
        <v>35</v>
      </c>
      <c r="N16" s="206">
        <f t="shared" si="2"/>
        <v>70</v>
      </c>
      <c r="O16" s="267"/>
      <c r="Q16" s="205">
        <f t="shared" si="3"/>
        <v>35.294117647058826</v>
      </c>
    </row>
    <row r="17" spans="1:17" x14ac:dyDescent="0.25">
      <c r="A17" s="3" t="s">
        <v>39</v>
      </c>
      <c r="B17" s="3" t="s">
        <v>3</v>
      </c>
      <c r="C17" s="6">
        <v>700</v>
      </c>
      <c r="D17" s="3" t="s">
        <v>40</v>
      </c>
      <c r="E17" s="6">
        <v>703</v>
      </c>
      <c r="F17" s="6">
        <v>748</v>
      </c>
      <c r="G17" s="6">
        <v>758</v>
      </c>
      <c r="H17" s="6">
        <v>803</v>
      </c>
      <c r="I17" s="3">
        <v>55</v>
      </c>
      <c r="J17" s="3" t="s">
        <v>1569</v>
      </c>
      <c r="K17" s="216" t="s">
        <v>438</v>
      </c>
      <c r="L17" s="6">
        <f t="shared" si="0"/>
        <v>45</v>
      </c>
      <c r="M17" s="6">
        <f t="shared" si="1"/>
        <v>45</v>
      </c>
      <c r="N17" s="206">
        <f t="shared" si="2"/>
        <v>90</v>
      </c>
      <c r="O17" s="267"/>
      <c r="Q17" s="205">
        <f t="shared" si="3"/>
        <v>42.857142857142854</v>
      </c>
    </row>
    <row r="18" spans="1:17" x14ac:dyDescent="0.25">
      <c r="A18" s="3" t="s">
        <v>897</v>
      </c>
      <c r="B18" s="3" t="s">
        <v>98</v>
      </c>
      <c r="C18" s="6">
        <v>700</v>
      </c>
      <c r="D18" s="3" t="s">
        <v>27</v>
      </c>
      <c r="E18" s="596" t="s">
        <v>46</v>
      </c>
      <c r="F18" s="597"/>
      <c r="G18" s="3">
        <v>717</v>
      </c>
      <c r="H18" s="3">
        <v>728</v>
      </c>
      <c r="I18" s="3" t="s">
        <v>46</v>
      </c>
      <c r="J18" s="3" t="s">
        <v>141</v>
      </c>
      <c r="K18" s="216" t="s">
        <v>1584</v>
      </c>
      <c r="L18" s="6">
        <f t="shared" si="0"/>
        <v>0</v>
      </c>
      <c r="M18" s="6">
        <f t="shared" si="1"/>
        <v>11</v>
      </c>
      <c r="N18" s="206">
        <f t="shared" si="2"/>
        <v>11</v>
      </c>
      <c r="O18" s="267"/>
      <c r="Q18" s="205">
        <f t="shared" si="3"/>
        <v>42.857142857142854</v>
      </c>
    </row>
    <row r="19" spans="1:17" x14ac:dyDescent="0.25">
      <c r="A19" s="3" t="s">
        <v>1493</v>
      </c>
      <c r="B19" s="3" t="s">
        <v>3</v>
      </c>
      <c r="C19" s="6">
        <v>2300</v>
      </c>
      <c r="D19" s="3" t="s">
        <v>1513</v>
      </c>
      <c r="E19" s="3">
        <v>2305</v>
      </c>
      <c r="F19" s="3">
        <v>2315</v>
      </c>
      <c r="G19" s="3">
        <v>2350</v>
      </c>
      <c r="H19" s="3">
        <v>2360</v>
      </c>
      <c r="I19" s="3">
        <v>45</v>
      </c>
      <c r="J19" s="3" t="s">
        <v>141</v>
      </c>
      <c r="K19" s="3" t="s">
        <v>1577</v>
      </c>
      <c r="L19" s="6">
        <f t="shared" si="0"/>
        <v>10</v>
      </c>
      <c r="M19" s="6">
        <f t="shared" si="1"/>
        <v>10</v>
      </c>
      <c r="N19" s="206">
        <f t="shared" si="2"/>
        <v>20</v>
      </c>
      <c r="O19" s="267"/>
      <c r="Q19" s="205">
        <f t="shared" si="3"/>
        <v>13.043478260869565</v>
      </c>
    </row>
    <row r="20" spans="1:17" x14ac:dyDescent="0.25">
      <c r="A20" s="3" t="s">
        <v>43</v>
      </c>
      <c r="B20" s="3" t="s">
        <v>44</v>
      </c>
      <c r="C20" s="6">
        <v>2100</v>
      </c>
      <c r="D20" s="3" t="s">
        <v>4</v>
      </c>
      <c r="E20" s="598">
        <v>2010</v>
      </c>
      <c r="F20" s="599"/>
      <c r="G20" s="598">
        <v>2025</v>
      </c>
      <c r="H20" s="599"/>
      <c r="I20" s="3" t="s">
        <v>46</v>
      </c>
      <c r="J20" s="3" t="s">
        <v>30</v>
      </c>
      <c r="K20" s="3"/>
      <c r="L20" s="598">
        <f t="shared" si="0"/>
        <v>15</v>
      </c>
      <c r="M20" s="599"/>
      <c r="N20" s="206">
        <f t="shared" si="2"/>
        <v>15</v>
      </c>
      <c r="O20" s="267"/>
      <c r="Q20" s="205">
        <f t="shared" si="3"/>
        <v>14.285714285714285</v>
      </c>
    </row>
    <row r="21" spans="1:17" ht="30" x14ac:dyDescent="0.25">
      <c r="A21" s="3" t="s">
        <v>444</v>
      </c>
      <c r="B21" s="3" t="s">
        <v>44</v>
      </c>
      <c r="C21" s="6">
        <v>2600</v>
      </c>
      <c r="D21" s="3" t="s">
        <v>1564</v>
      </c>
      <c r="E21" s="598">
        <v>2570</v>
      </c>
      <c r="F21" s="599"/>
      <c r="G21" s="598">
        <v>2620</v>
      </c>
      <c r="H21" s="599"/>
      <c r="I21" s="3" t="s">
        <v>46</v>
      </c>
      <c r="J21" s="3" t="s">
        <v>52</v>
      </c>
      <c r="K21" s="3"/>
      <c r="L21" s="598">
        <f t="shared" ref="L21:L26" si="4">IF($B21="TDD",G21-E21,IF($B21="SDL",0,F21-E21))</f>
        <v>50</v>
      </c>
      <c r="M21" s="599"/>
      <c r="N21" s="206">
        <f t="shared" si="2"/>
        <v>50</v>
      </c>
      <c r="O21" s="267"/>
      <c r="Q21" s="205">
        <f t="shared" si="3"/>
        <v>11.538461538461538</v>
      </c>
    </row>
    <row r="22" spans="1:17" x14ac:dyDescent="0.25">
      <c r="A22" s="3" t="s">
        <v>49</v>
      </c>
      <c r="B22" s="3" t="s">
        <v>44</v>
      </c>
      <c r="C22" s="6">
        <v>1900</v>
      </c>
      <c r="D22" s="3" t="s">
        <v>50</v>
      </c>
      <c r="E22" s="598">
        <v>1880</v>
      </c>
      <c r="F22" s="599"/>
      <c r="G22" s="598">
        <v>1920</v>
      </c>
      <c r="H22" s="599"/>
      <c r="I22" s="3" t="s">
        <v>46</v>
      </c>
      <c r="J22" s="3" t="s">
        <v>52</v>
      </c>
      <c r="K22" s="3"/>
      <c r="L22" s="598">
        <f t="shared" si="4"/>
        <v>40</v>
      </c>
      <c r="M22" s="599"/>
      <c r="N22" s="206">
        <f t="shared" si="2"/>
        <v>40</v>
      </c>
      <c r="O22" s="267"/>
      <c r="Q22" s="205">
        <f t="shared" si="3"/>
        <v>15.789473684210526</v>
      </c>
    </row>
    <row r="23" spans="1:17" ht="30" x14ac:dyDescent="0.25">
      <c r="A23" s="3" t="s">
        <v>53</v>
      </c>
      <c r="B23" s="3" t="s">
        <v>44</v>
      </c>
      <c r="C23" s="6">
        <v>2300</v>
      </c>
      <c r="D23" s="3" t="s">
        <v>54</v>
      </c>
      <c r="E23" s="598">
        <v>2300</v>
      </c>
      <c r="F23" s="599"/>
      <c r="G23" s="598">
        <v>2400</v>
      </c>
      <c r="H23" s="599"/>
      <c r="I23" s="3" t="s">
        <v>46</v>
      </c>
      <c r="J23" s="3" t="s">
        <v>1563</v>
      </c>
      <c r="K23" s="3"/>
      <c r="L23" s="598">
        <f t="shared" si="4"/>
        <v>100</v>
      </c>
      <c r="M23" s="599"/>
      <c r="N23" s="206">
        <f t="shared" si="2"/>
        <v>100</v>
      </c>
      <c r="O23" s="267"/>
      <c r="Q23" s="205">
        <f t="shared" si="3"/>
        <v>13.043478260869565</v>
      </c>
    </row>
    <row r="24" spans="1:17" ht="30" x14ac:dyDescent="0.25">
      <c r="A24" s="3" t="s">
        <v>47</v>
      </c>
      <c r="B24" s="3" t="s">
        <v>44</v>
      </c>
      <c r="C24" s="6">
        <v>2500</v>
      </c>
      <c r="D24" s="3" t="s">
        <v>56</v>
      </c>
      <c r="E24" s="598">
        <v>2496</v>
      </c>
      <c r="F24" s="599"/>
      <c r="G24" s="598">
        <v>2690</v>
      </c>
      <c r="H24" s="599"/>
      <c r="I24" s="3" t="s">
        <v>46</v>
      </c>
      <c r="J24" s="3" t="s">
        <v>1570</v>
      </c>
      <c r="K24" s="3"/>
      <c r="L24" s="598">
        <f t="shared" si="4"/>
        <v>194</v>
      </c>
      <c r="M24" s="599"/>
      <c r="N24" s="206">
        <f t="shared" si="2"/>
        <v>194</v>
      </c>
      <c r="O24" s="267"/>
      <c r="Q24" s="205">
        <f t="shared" si="3"/>
        <v>12</v>
      </c>
    </row>
    <row r="25" spans="1:17" x14ac:dyDescent="0.25">
      <c r="A25" s="3" t="s">
        <v>1494</v>
      </c>
      <c r="B25" s="3" t="s">
        <v>44</v>
      </c>
      <c r="C25" s="6">
        <v>5200</v>
      </c>
      <c r="D25" s="3" t="s">
        <v>1514</v>
      </c>
      <c r="E25" s="598">
        <v>5150</v>
      </c>
      <c r="F25" s="599"/>
      <c r="G25" s="598">
        <v>5925</v>
      </c>
      <c r="H25" s="599"/>
      <c r="I25" s="3" t="s">
        <v>46</v>
      </c>
      <c r="J25" s="3" t="s">
        <v>1557</v>
      </c>
      <c r="K25" s="3" t="s">
        <v>1578</v>
      </c>
      <c r="L25" s="598">
        <f t="shared" si="4"/>
        <v>775</v>
      </c>
      <c r="M25" s="599"/>
      <c r="N25" s="206">
        <f t="shared" si="2"/>
        <v>775</v>
      </c>
      <c r="O25" s="267"/>
      <c r="Q25" s="205">
        <f t="shared" si="3"/>
        <v>5.7692307692307692</v>
      </c>
    </row>
    <row r="26" spans="1:17" x14ac:dyDescent="0.25">
      <c r="A26" s="3" t="s">
        <v>1495</v>
      </c>
      <c r="B26" s="3" t="s">
        <v>44</v>
      </c>
      <c r="C26" s="6">
        <v>5900</v>
      </c>
      <c r="D26" s="3" t="s">
        <v>1515</v>
      </c>
      <c r="E26" s="598">
        <v>5855</v>
      </c>
      <c r="F26" s="599"/>
      <c r="G26" s="598">
        <v>5925</v>
      </c>
      <c r="H26" s="599"/>
      <c r="I26" s="3" t="s">
        <v>46</v>
      </c>
      <c r="J26" s="3" t="s">
        <v>1516</v>
      </c>
      <c r="K26" s="3" t="s">
        <v>1579</v>
      </c>
      <c r="L26" s="598">
        <f t="shared" si="4"/>
        <v>70</v>
      </c>
      <c r="M26" s="599"/>
      <c r="N26" s="206">
        <f t="shared" si="2"/>
        <v>70</v>
      </c>
      <c r="O26" s="267"/>
      <c r="Q26" s="205">
        <f t="shared" si="3"/>
        <v>5.0847457627118651</v>
      </c>
    </row>
    <row r="27" spans="1:17" ht="60" x14ac:dyDescent="0.25">
      <c r="A27" s="3" t="s">
        <v>1496</v>
      </c>
      <c r="B27" s="3" t="s">
        <v>44</v>
      </c>
      <c r="C27" s="6">
        <v>3500</v>
      </c>
      <c r="D27" s="3" t="s">
        <v>1518</v>
      </c>
      <c r="E27" s="598">
        <v>3550</v>
      </c>
      <c r="F27" s="599"/>
      <c r="G27" s="598">
        <v>3700</v>
      </c>
      <c r="H27" s="599"/>
      <c r="I27" s="3" t="s">
        <v>46</v>
      </c>
      <c r="J27" s="3" t="s">
        <v>1543</v>
      </c>
      <c r="K27" s="3" t="s">
        <v>1577</v>
      </c>
      <c r="L27" s="598">
        <f t="shared" ref="L27:L30" si="5">IF($B27="TDD",G27-E27,IF($B27="SDL",0,F27-E27))</f>
        <v>150</v>
      </c>
      <c r="M27" s="599"/>
      <c r="N27" s="206">
        <f t="shared" si="2"/>
        <v>150</v>
      </c>
      <c r="O27" s="267"/>
      <c r="Q27" s="205">
        <f t="shared" si="3"/>
        <v>8.5714285714285712</v>
      </c>
    </row>
    <row r="28" spans="1:17" ht="30" x14ac:dyDescent="0.25">
      <c r="A28" s="3" t="s">
        <v>58</v>
      </c>
      <c r="B28" s="3" t="s">
        <v>44</v>
      </c>
      <c r="C28" s="6">
        <v>1500</v>
      </c>
      <c r="D28" s="3" t="s">
        <v>100</v>
      </c>
      <c r="E28" s="598">
        <v>1432</v>
      </c>
      <c r="F28" s="599"/>
      <c r="G28" s="598">
        <v>1517</v>
      </c>
      <c r="H28" s="599"/>
      <c r="I28" s="3" t="s">
        <v>46</v>
      </c>
      <c r="J28" s="3" t="s">
        <v>1565</v>
      </c>
      <c r="K28" s="3"/>
      <c r="L28" s="598">
        <f t="shared" si="5"/>
        <v>85</v>
      </c>
      <c r="M28" s="599"/>
      <c r="N28" s="206">
        <f t="shared" si="2"/>
        <v>85</v>
      </c>
      <c r="O28" s="267"/>
      <c r="Q28" s="205">
        <f t="shared" si="3"/>
        <v>20</v>
      </c>
    </row>
    <row r="29" spans="1:17" ht="30" x14ac:dyDescent="0.25">
      <c r="A29" s="3" t="s">
        <v>60</v>
      </c>
      <c r="B29" s="3" t="s">
        <v>44</v>
      </c>
      <c r="C29" s="6">
        <v>1500</v>
      </c>
      <c r="D29" s="3" t="s">
        <v>106</v>
      </c>
      <c r="E29" s="598">
        <v>1427</v>
      </c>
      <c r="F29" s="599"/>
      <c r="G29" s="598">
        <v>1432</v>
      </c>
      <c r="H29" s="599"/>
      <c r="I29" s="3" t="s">
        <v>46</v>
      </c>
      <c r="J29" s="3">
        <v>5</v>
      </c>
      <c r="K29" s="212"/>
      <c r="L29" s="598">
        <f t="shared" si="5"/>
        <v>5</v>
      </c>
      <c r="M29" s="599"/>
      <c r="N29" s="206">
        <f t="shared" si="2"/>
        <v>5</v>
      </c>
      <c r="O29" s="267"/>
      <c r="Q29" s="205">
        <f t="shared" si="3"/>
        <v>20</v>
      </c>
    </row>
    <row r="30" spans="1:17" x14ac:dyDescent="0.25">
      <c r="A30" s="3" t="s">
        <v>898</v>
      </c>
      <c r="B30" s="3" t="s">
        <v>44</v>
      </c>
      <c r="C30" s="6">
        <v>2500</v>
      </c>
      <c r="D30" s="3" t="s">
        <v>54</v>
      </c>
      <c r="E30" s="600">
        <v>2483.5</v>
      </c>
      <c r="F30" s="601"/>
      <c r="G30" s="598">
        <v>2495</v>
      </c>
      <c r="H30" s="599"/>
      <c r="I30" s="3" t="s">
        <v>46</v>
      </c>
      <c r="J30" s="3" t="s">
        <v>141</v>
      </c>
      <c r="K30" s="213"/>
      <c r="L30" s="598">
        <f t="shared" si="5"/>
        <v>11.5</v>
      </c>
      <c r="M30" s="599"/>
      <c r="N30" s="206">
        <f t="shared" si="2"/>
        <v>11.5</v>
      </c>
      <c r="O30" s="267"/>
      <c r="Q30" s="205">
        <f t="shared" si="3"/>
        <v>12</v>
      </c>
    </row>
    <row r="31" spans="1:17" x14ac:dyDescent="0.25">
      <c r="A31" s="3" t="s">
        <v>62</v>
      </c>
      <c r="B31" s="3" t="s">
        <v>3</v>
      </c>
      <c r="C31" s="6">
        <v>2100</v>
      </c>
      <c r="D31" s="3" t="s">
        <v>63</v>
      </c>
      <c r="E31" s="6">
        <v>1920</v>
      </c>
      <c r="F31" s="6">
        <v>2010</v>
      </c>
      <c r="G31" s="6">
        <v>2110</v>
      </c>
      <c r="H31" s="211">
        <v>2200</v>
      </c>
      <c r="I31" s="3">
        <v>190</v>
      </c>
      <c r="J31" s="3" t="s">
        <v>1571</v>
      </c>
      <c r="K31" s="3" t="s">
        <v>1517</v>
      </c>
      <c r="L31" s="6">
        <f t="shared" ref="L31:L39" si="6">IF($B31="TDD",G31-E31,IF($B31="SDL",0,F31-E31))</f>
        <v>90</v>
      </c>
      <c r="M31" s="6">
        <f t="shared" ref="M31:M38" si="7">IF(OR($B31="FDD",$B31="SDL"),H31-G31,0)</f>
        <v>90</v>
      </c>
      <c r="N31" s="206">
        <f t="shared" si="2"/>
        <v>180</v>
      </c>
      <c r="O31" s="267"/>
      <c r="Q31" s="205">
        <f t="shared" si="3"/>
        <v>14.285714285714285</v>
      </c>
    </row>
    <row r="32" spans="1:17" ht="30" x14ac:dyDescent="0.25">
      <c r="A32" s="207" t="s">
        <v>65</v>
      </c>
      <c r="B32" s="3" t="s">
        <v>3</v>
      </c>
      <c r="C32" s="210" t="s">
        <v>1530</v>
      </c>
      <c r="D32" s="3" t="s">
        <v>105</v>
      </c>
      <c r="E32" s="208">
        <v>1710</v>
      </c>
      <c r="F32" s="208">
        <v>1780</v>
      </c>
      <c r="G32" s="208">
        <v>2110</v>
      </c>
      <c r="H32" s="210">
        <v>2200</v>
      </c>
      <c r="I32" s="3">
        <v>400</v>
      </c>
      <c r="J32" s="3" t="s">
        <v>1572</v>
      </c>
      <c r="K32" s="3" t="s">
        <v>1581</v>
      </c>
      <c r="L32" s="6">
        <f t="shared" si="6"/>
        <v>70</v>
      </c>
      <c r="M32" s="6">
        <f t="shared" si="7"/>
        <v>90</v>
      </c>
      <c r="N32" s="206">
        <f t="shared" si="2"/>
        <v>160</v>
      </c>
      <c r="O32" s="267"/>
      <c r="Q32" s="208" t="e">
        <f>300/C32*100</f>
        <v>#VALUE!</v>
      </c>
    </row>
    <row r="33" spans="1:17" x14ac:dyDescent="0.25">
      <c r="A33" s="3" t="s">
        <v>1497</v>
      </c>
      <c r="B33" s="3" t="s">
        <v>98</v>
      </c>
      <c r="C33" s="6">
        <v>700</v>
      </c>
      <c r="D33" s="3" t="s">
        <v>215</v>
      </c>
      <c r="E33" s="598" t="s">
        <v>46</v>
      </c>
      <c r="F33" s="599"/>
      <c r="G33" s="6">
        <v>738</v>
      </c>
      <c r="H33" s="211">
        <v>758</v>
      </c>
      <c r="I33" s="3" t="s">
        <v>46</v>
      </c>
      <c r="J33" s="3" t="s">
        <v>7</v>
      </c>
      <c r="K33" s="3" t="s">
        <v>1577</v>
      </c>
      <c r="L33" s="6">
        <f t="shared" si="6"/>
        <v>0</v>
      </c>
      <c r="M33" s="6">
        <f t="shared" si="7"/>
        <v>20</v>
      </c>
      <c r="N33" s="206">
        <f t="shared" si="2"/>
        <v>20</v>
      </c>
      <c r="O33" s="267"/>
      <c r="Q33" s="205">
        <f t="shared" si="3"/>
        <v>42.857142857142854</v>
      </c>
    </row>
    <row r="34" spans="1:17" ht="30" x14ac:dyDescent="0.25">
      <c r="A34" s="3" t="s">
        <v>68</v>
      </c>
      <c r="B34" s="3" t="s">
        <v>3</v>
      </c>
      <c r="C34" s="6">
        <v>2000</v>
      </c>
      <c r="D34" s="3" t="s">
        <v>69</v>
      </c>
      <c r="E34" s="6">
        <v>1695</v>
      </c>
      <c r="F34" s="6">
        <v>1710</v>
      </c>
      <c r="G34" s="6">
        <v>1995</v>
      </c>
      <c r="H34" s="6">
        <v>2020</v>
      </c>
      <c r="I34" s="3">
        <v>300</v>
      </c>
      <c r="J34" s="3" t="s">
        <v>1555</v>
      </c>
      <c r="K34" s="3" t="s">
        <v>1537</v>
      </c>
      <c r="L34" s="6">
        <f t="shared" si="6"/>
        <v>15</v>
      </c>
      <c r="M34" s="6">
        <f t="shared" si="7"/>
        <v>25</v>
      </c>
      <c r="N34" s="206">
        <f t="shared" si="2"/>
        <v>40</v>
      </c>
      <c r="O34" s="267"/>
      <c r="Q34" s="205">
        <f t="shared" si="3"/>
        <v>15</v>
      </c>
    </row>
    <row r="35" spans="1:17" ht="30" x14ac:dyDescent="0.25">
      <c r="A35" s="3" t="s">
        <v>72</v>
      </c>
      <c r="B35" s="3" t="s">
        <v>3</v>
      </c>
      <c r="C35" s="6">
        <v>600</v>
      </c>
      <c r="D35" s="3" t="s">
        <v>73</v>
      </c>
      <c r="E35" s="6">
        <v>663</v>
      </c>
      <c r="F35" s="6">
        <v>698</v>
      </c>
      <c r="G35" s="6">
        <v>617</v>
      </c>
      <c r="H35" s="6">
        <v>652</v>
      </c>
      <c r="I35" s="3">
        <v>-46</v>
      </c>
      <c r="J35" s="3" t="s">
        <v>1573</v>
      </c>
      <c r="K35" s="3"/>
      <c r="L35" s="6">
        <f t="shared" si="6"/>
        <v>35</v>
      </c>
      <c r="M35" s="6">
        <f t="shared" si="7"/>
        <v>35</v>
      </c>
      <c r="N35" s="206">
        <f t="shared" ref="N35:N61" si="8">L35+M35</f>
        <v>70</v>
      </c>
      <c r="O35" s="267"/>
      <c r="Q35" s="205">
        <f t="shared" ref="Q35:Q61" si="9">300/C35*100</f>
        <v>50</v>
      </c>
    </row>
    <row r="36" spans="1:17" ht="30" x14ac:dyDescent="0.25">
      <c r="A36" s="3" t="s">
        <v>77</v>
      </c>
      <c r="B36" s="3" t="s">
        <v>3</v>
      </c>
      <c r="C36" s="6">
        <v>1500</v>
      </c>
      <c r="D36" s="3" t="s">
        <v>101</v>
      </c>
      <c r="E36" s="6">
        <v>1427</v>
      </c>
      <c r="F36" s="6">
        <v>1470</v>
      </c>
      <c r="G36" s="6">
        <v>1475</v>
      </c>
      <c r="H36" s="6">
        <v>1518</v>
      </c>
      <c r="I36" s="3">
        <v>48</v>
      </c>
      <c r="J36" s="3" t="s">
        <v>7</v>
      </c>
      <c r="K36" s="3"/>
      <c r="L36" s="6">
        <f t="shared" si="6"/>
        <v>43</v>
      </c>
      <c r="M36" s="6">
        <f t="shared" si="7"/>
        <v>43</v>
      </c>
      <c r="N36" s="206">
        <f t="shared" si="8"/>
        <v>86</v>
      </c>
      <c r="O36" s="267"/>
      <c r="Q36" s="205">
        <f t="shared" si="9"/>
        <v>20</v>
      </c>
    </row>
    <row r="37" spans="1:17" ht="30" x14ac:dyDescent="0.25">
      <c r="A37" s="3" t="s">
        <v>80</v>
      </c>
      <c r="B37" s="3" t="s">
        <v>98</v>
      </c>
      <c r="C37" s="6">
        <v>1500</v>
      </c>
      <c r="D37" s="3" t="s">
        <v>100</v>
      </c>
      <c r="E37" s="598" t="s">
        <v>46</v>
      </c>
      <c r="F37" s="599"/>
      <c r="G37" s="6">
        <v>1432</v>
      </c>
      <c r="H37" s="6">
        <v>1517</v>
      </c>
      <c r="I37" s="3" t="s">
        <v>46</v>
      </c>
      <c r="J37" s="3" t="s">
        <v>1574</v>
      </c>
      <c r="K37" s="3"/>
      <c r="L37" s="6">
        <f t="shared" si="6"/>
        <v>0</v>
      </c>
      <c r="M37" s="6">
        <f t="shared" si="7"/>
        <v>85</v>
      </c>
      <c r="N37" s="206">
        <f t="shared" si="8"/>
        <v>85</v>
      </c>
      <c r="O37" s="267"/>
      <c r="Q37" s="205">
        <f t="shared" si="9"/>
        <v>20</v>
      </c>
    </row>
    <row r="38" spans="1:17" ht="30" x14ac:dyDescent="0.25">
      <c r="A38" s="3" t="s">
        <v>81</v>
      </c>
      <c r="B38" s="3" t="s">
        <v>98</v>
      </c>
      <c r="C38" s="6">
        <v>1500</v>
      </c>
      <c r="D38" s="3" t="s">
        <v>107</v>
      </c>
      <c r="E38" s="598" t="s">
        <v>46</v>
      </c>
      <c r="F38" s="599"/>
      <c r="G38" s="6">
        <v>1427</v>
      </c>
      <c r="H38" s="6">
        <v>1432</v>
      </c>
      <c r="I38" s="3" t="s">
        <v>46</v>
      </c>
      <c r="J38" s="3">
        <v>5</v>
      </c>
      <c r="K38" s="3"/>
      <c r="L38" s="6">
        <f t="shared" si="6"/>
        <v>0</v>
      </c>
      <c r="M38" s="6">
        <f t="shared" si="7"/>
        <v>5</v>
      </c>
      <c r="N38" s="206">
        <f t="shared" si="8"/>
        <v>5</v>
      </c>
      <c r="O38" s="267"/>
      <c r="Q38" s="205">
        <f t="shared" si="9"/>
        <v>20</v>
      </c>
    </row>
    <row r="39" spans="1:17" ht="30" x14ac:dyDescent="0.25">
      <c r="A39" s="3" t="s">
        <v>82</v>
      </c>
      <c r="B39" s="3" t="s">
        <v>44</v>
      </c>
      <c r="C39" s="6">
        <v>3700</v>
      </c>
      <c r="D39" s="3" t="s">
        <v>83</v>
      </c>
      <c r="E39" s="598">
        <v>3300</v>
      </c>
      <c r="F39" s="599"/>
      <c r="G39" s="598">
        <v>4200</v>
      </c>
      <c r="H39" s="599"/>
      <c r="I39" s="3" t="s">
        <v>46</v>
      </c>
      <c r="J39" s="3" t="s">
        <v>1575</v>
      </c>
      <c r="K39" s="216" t="s">
        <v>438</v>
      </c>
      <c r="L39" s="598">
        <f t="shared" si="6"/>
        <v>900</v>
      </c>
      <c r="M39" s="599"/>
      <c r="N39" s="206">
        <f t="shared" si="8"/>
        <v>900</v>
      </c>
      <c r="O39" s="267"/>
      <c r="Q39" s="205">
        <f t="shared" si="9"/>
        <v>8.1081081081081088</v>
      </c>
    </row>
    <row r="40" spans="1:17" ht="30" x14ac:dyDescent="0.25">
      <c r="A40" s="3" t="s">
        <v>445</v>
      </c>
      <c r="B40" s="3" t="s">
        <v>44</v>
      </c>
      <c r="C40" s="6">
        <v>3500</v>
      </c>
      <c r="D40" s="3" t="s">
        <v>83</v>
      </c>
      <c r="E40" s="598">
        <v>3300</v>
      </c>
      <c r="F40" s="599"/>
      <c r="G40" s="598">
        <v>3800</v>
      </c>
      <c r="H40" s="599"/>
      <c r="I40" s="3" t="s">
        <v>46</v>
      </c>
      <c r="J40" s="3" t="s">
        <v>1575</v>
      </c>
      <c r="K40" s="216" t="s">
        <v>438</v>
      </c>
      <c r="L40" s="598">
        <f t="shared" ref="L40:L41" si="10">IF($B40="TDD",G40-E40,IF($B40="SDL",0,F40-E40))</f>
        <v>500</v>
      </c>
      <c r="M40" s="599"/>
      <c r="N40" s="206">
        <f t="shared" si="8"/>
        <v>500</v>
      </c>
      <c r="O40" s="267"/>
      <c r="Q40" s="205">
        <f t="shared" si="9"/>
        <v>8.5714285714285712</v>
      </c>
    </row>
    <row r="41" spans="1:17" ht="30" x14ac:dyDescent="0.25">
      <c r="A41" s="3" t="s">
        <v>84</v>
      </c>
      <c r="B41" s="3" t="s">
        <v>44</v>
      </c>
      <c r="C41" s="6">
        <v>4700</v>
      </c>
      <c r="D41" s="3" t="s">
        <v>83</v>
      </c>
      <c r="E41" s="598">
        <v>4400</v>
      </c>
      <c r="F41" s="599"/>
      <c r="G41" s="598">
        <v>5000</v>
      </c>
      <c r="H41" s="599"/>
      <c r="I41" s="3" t="s">
        <v>46</v>
      </c>
      <c r="J41" s="3" t="s">
        <v>1576</v>
      </c>
      <c r="K41" s="3" t="s">
        <v>1533</v>
      </c>
      <c r="L41" s="598">
        <f t="shared" si="10"/>
        <v>600</v>
      </c>
      <c r="M41" s="599"/>
      <c r="N41" s="206">
        <f t="shared" si="8"/>
        <v>600</v>
      </c>
      <c r="O41" s="267"/>
      <c r="Q41" s="205">
        <f t="shared" si="9"/>
        <v>6.3829787234042552</v>
      </c>
    </row>
    <row r="42" spans="1:17" x14ac:dyDescent="0.25">
      <c r="A42" s="3" t="s">
        <v>85</v>
      </c>
      <c r="B42" s="3" t="s">
        <v>99</v>
      </c>
      <c r="C42" s="6">
        <v>1800</v>
      </c>
      <c r="D42" s="3" t="s">
        <v>12</v>
      </c>
      <c r="E42" s="6">
        <v>1710</v>
      </c>
      <c r="F42" s="6">
        <v>1785</v>
      </c>
      <c r="G42" s="598" t="s">
        <v>46</v>
      </c>
      <c r="H42" s="599"/>
      <c r="I42" s="3" t="s">
        <v>46</v>
      </c>
      <c r="J42" s="3" t="s">
        <v>52</v>
      </c>
      <c r="K42" s="3"/>
      <c r="L42" s="6">
        <f t="shared" ref="L42:L49" si="11">IF($B42="TDD",G42-E42,IF($B42="SDL",0,F42-E42))</f>
        <v>75</v>
      </c>
      <c r="M42" s="6">
        <f t="shared" ref="M42:M49" si="12">IF(OR($B42="FDD",$B42="SDL"),H42-G42,0)</f>
        <v>0</v>
      </c>
      <c r="N42" s="206">
        <f t="shared" si="8"/>
        <v>75</v>
      </c>
      <c r="O42" s="267"/>
      <c r="Q42" s="205">
        <f t="shared" si="9"/>
        <v>16.666666666666664</v>
      </c>
    </row>
    <row r="43" spans="1:17" x14ac:dyDescent="0.25">
      <c r="A43" s="3" t="s">
        <v>86</v>
      </c>
      <c r="B43" s="3" t="s">
        <v>99</v>
      </c>
      <c r="C43" s="6">
        <v>900</v>
      </c>
      <c r="D43" s="3" t="s">
        <v>87</v>
      </c>
      <c r="E43" s="6">
        <v>880</v>
      </c>
      <c r="F43" s="6">
        <v>915</v>
      </c>
      <c r="G43" s="598" t="s">
        <v>46</v>
      </c>
      <c r="H43" s="599"/>
      <c r="I43" s="3" t="s">
        <v>46</v>
      </c>
      <c r="J43" s="3" t="s">
        <v>7</v>
      </c>
      <c r="K43" s="3"/>
      <c r="L43" s="6">
        <f t="shared" si="11"/>
        <v>35</v>
      </c>
      <c r="M43" s="6">
        <f t="shared" si="12"/>
        <v>0</v>
      </c>
      <c r="N43" s="206">
        <f t="shared" si="8"/>
        <v>35</v>
      </c>
      <c r="O43" s="267"/>
      <c r="Q43" s="205">
        <f t="shared" si="9"/>
        <v>33.333333333333329</v>
      </c>
    </row>
    <row r="44" spans="1:17" ht="30" x14ac:dyDescent="0.25">
      <c r="A44" s="3" t="s">
        <v>88</v>
      </c>
      <c r="B44" s="3" t="s">
        <v>99</v>
      </c>
      <c r="C44" s="6">
        <v>800</v>
      </c>
      <c r="D44" s="3" t="s">
        <v>32</v>
      </c>
      <c r="E44" s="6">
        <v>832</v>
      </c>
      <c r="F44" s="6">
        <v>862</v>
      </c>
      <c r="G44" s="598" t="s">
        <v>46</v>
      </c>
      <c r="H44" s="599"/>
      <c r="I44" s="3" t="s">
        <v>46</v>
      </c>
      <c r="J44" s="3" t="s">
        <v>7</v>
      </c>
      <c r="K44" s="3"/>
      <c r="L44" s="6">
        <f t="shared" si="11"/>
        <v>30</v>
      </c>
      <c r="M44" s="6">
        <f t="shared" si="12"/>
        <v>0</v>
      </c>
      <c r="N44" s="206">
        <f t="shared" si="8"/>
        <v>30</v>
      </c>
      <c r="O44" s="267"/>
      <c r="Q44" s="205">
        <f t="shared" si="9"/>
        <v>37.5</v>
      </c>
    </row>
    <row r="45" spans="1:17" x14ac:dyDescent="0.25">
      <c r="A45" s="3" t="s">
        <v>89</v>
      </c>
      <c r="B45" s="3" t="s">
        <v>99</v>
      </c>
      <c r="C45" s="6">
        <v>700</v>
      </c>
      <c r="D45" s="3" t="s">
        <v>40</v>
      </c>
      <c r="E45" s="6">
        <v>703</v>
      </c>
      <c r="F45" s="6">
        <v>748</v>
      </c>
      <c r="G45" s="598" t="s">
        <v>46</v>
      </c>
      <c r="H45" s="599"/>
      <c r="I45" s="3" t="s">
        <v>46</v>
      </c>
      <c r="J45" s="3" t="s">
        <v>1569</v>
      </c>
      <c r="K45" s="216" t="s">
        <v>438</v>
      </c>
      <c r="L45" s="6">
        <f>IF($B45="TDD",G45-E45,IF($B45="SDL",0,F45-E45))</f>
        <v>45</v>
      </c>
      <c r="M45" s="6">
        <f>IF(OR($B45="FDD",$B45="SDL"),H45-G45,0)</f>
        <v>0</v>
      </c>
      <c r="N45" s="206">
        <f>L45+M45</f>
        <v>45</v>
      </c>
      <c r="O45" s="267"/>
      <c r="Q45" s="205">
        <f t="shared" si="9"/>
        <v>42.857142857142854</v>
      </c>
    </row>
    <row r="46" spans="1:17" ht="30" x14ac:dyDescent="0.25">
      <c r="A46" s="3" t="s">
        <v>90</v>
      </c>
      <c r="B46" s="3" t="s">
        <v>99</v>
      </c>
      <c r="C46" s="6">
        <v>1900</v>
      </c>
      <c r="D46" s="3" t="s">
        <v>4</v>
      </c>
      <c r="E46" s="6">
        <v>1920</v>
      </c>
      <c r="F46" s="6">
        <v>1980</v>
      </c>
      <c r="G46" s="598" t="s">
        <v>46</v>
      </c>
      <c r="H46" s="599"/>
      <c r="I46" s="3" t="s">
        <v>46</v>
      </c>
      <c r="J46" s="3" t="s">
        <v>1574</v>
      </c>
      <c r="K46" s="3"/>
      <c r="L46" s="6">
        <f t="shared" si="11"/>
        <v>60</v>
      </c>
      <c r="M46" s="6">
        <f t="shared" si="12"/>
        <v>0</v>
      </c>
      <c r="N46" s="206">
        <f t="shared" si="8"/>
        <v>60</v>
      </c>
      <c r="O46" s="267"/>
      <c r="Q46" s="205">
        <f t="shared" si="9"/>
        <v>15.789473684210526</v>
      </c>
    </row>
    <row r="47" spans="1:17" ht="30" x14ac:dyDescent="0.25">
      <c r="A47" s="3" t="s">
        <v>1498</v>
      </c>
      <c r="B47" s="3" t="s">
        <v>3</v>
      </c>
      <c r="C47" s="6">
        <v>700</v>
      </c>
      <c r="D47" s="3" t="s">
        <v>1519</v>
      </c>
      <c r="E47" s="3">
        <v>698</v>
      </c>
      <c r="F47" s="3">
        <v>716</v>
      </c>
      <c r="G47" s="3">
        <v>728</v>
      </c>
      <c r="H47" s="3">
        <v>746</v>
      </c>
      <c r="I47" s="3">
        <v>30</v>
      </c>
      <c r="J47" s="3" t="s">
        <v>30</v>
      </c>
      <c r="K47" s="3" t="s">
        <v>1577</v>
      </c>
      <c r="L47" s="6">
        <f t="shared" si="11"/>
        <v>18</v>
      </c>
      <c r="M47" s="6">
        <f t="shared" si="12"/>
        <v>18</v>
      </c>
      <c r="N47" s="206">
        <f t="shared" si="8"/>
        <v>36</v>
      </c>
      <c r="O47" s="267"/>
      <c r="Q47" s="205">
        <f t="shared" si="9"/>
        <v>42.857142857142854</v>
      </c>
    </row>
    <row r="48" spans="1:17" ht="30" x14ac:dyDescent="0.25">
      <c r="A48" s="3" t="s">
        <v>442</v>
      </c>
      <c r="B48" s="3" t="s">
        <v>99</v>
      </c>
      <c r="C48" s="6">
        <v>1700</v>
      </c>
      <c r="D48" s="3" t="s">
        <v>103</v>
      </c>
      <c r="E48" s="6">
        <v>1710</v>
      </c>
      <c r="F48" s="6">
        <v>1780</v>
      </c>
      <c r="G48" s="598" t="s">
        <v>46</v>
      </c>
      <c r="H48" s="599"/>
      <c r="I48" s="3" t="s">
        <v>46</v>
      </c>
      <c r="J48" s="3" t="s">
        <v>67</v>
      </c>
      <c r="K48" s="3"/>
      <c r="L48" s="6">
        <f t="shared" si="11"/>
        <v>70</v>
      </c>
      <c r="M48" s="6">
        <f t="shared" si="12"/>
        <v>0</v>
      </c>
      <c r="N48" s="206">
        <f t="shared" si="8"/>
        <v>70</v>
      </c>
      <c r="O48" s="267"/>
      <c r="Q48" s="205">
        <f t="shared" si="9"/>
        <v>17.647058823529413</v>
      </c>
    </row>
    <row r="49" spans="1:17" x14ac:dyDescent="0.25">
      <c r="A49" s="3" t="s">
        <v>1499</v>
      </c>
      <c r="B49" s="3" t="s">
        <v>99</v>
      </c>
      <c r="C49" s="6">
        <v>850</v>
      </c>
      <c r="D49" s="3" t="s">
        <v>16</v>
      </c>
      <c r="E49" s="6">
        <v>824</v>
      </c>
      <c r="F49" s="6">
        <v>849</v>
      </c>
      <c r="G49" s="598" t="s">
        <v>46</v>
      </c>
      <c r="H49" s="599"/>
      <c r="I49" s="3" t="s">
        <v>46</v>
      </c>
      <c r="J49" s="3" t="s">
        <v>1520</v>
      </c>
      <c r="K49" s="3" t="s">
        <v>1577</v>
      </c>
      <c r="L49" s="6">
        <f t="shared" si="11"/>
        <v>25</v>
      </c>
      <c r="M49" s="6">
        <f t="shared" si="12"/>
        <v>0</v>
      </c>
      <c r="N49" s="206">
        <f t="shared" si="8"/>
        <v>25</v>
      </c>
      <c r="O49" s="267"/>
      <c r="Q49" s="205">
        <f t="shared" si="9"/>
        <v>35.294117647058826</v>
      </c>
    </row>
    <row r="50" spans="1:17" ht="30" x14ac:dyDescent="0.25">
      <c r="A50" s="3" t="s">
        <v>1528</v>
      </c>
      <c r="B50" s="3" t="s">
        <v>44</v>
      </c>
      <c r="C50" s="6">
        <v>2500</v>
      </c>
      <c r="D50" s="3" t="s">
        <v>56</v>
      </c>
      <c r="E50" s="598">
        <v>2496</v>
      </c>
      <c r="F50" s="599"/>
      <c r="G50" s="598">
        <v>2690</v>
      </c>
      <c r="H50" s="599"/>
      <c r="I50" s="3" t="s">
        <v>46</v>
      </c>
      <c r="J50" s="3" t="s">
        <v>1521</v>
      </c>
      <c r="K50" s="3" t="s">
        <v>1577</v>
      </c>
      <c r="L50" s="598">
        <f t="shared" ref="L50" si="13">IF($B50="TDD",G50-E50,IF($B50="SDL",0,F50-E50))</f>
        <v>194</v>
      </c>
      <c r="M50" s="599"/>
      <c r="N50" s="206">
        <f t="shared" si="8"/>
        <v>194</v>
      </c>
      <c r="O50" s="267"/>
      <c r="Q50" s="205">
        <f t="shared" si="9"/>
        <v>12</v>
      </c>
    </row>
    <row r="51" spans="1:17" ht="30" x14ac:dyDescent="0.25">
      <c r="A51" s="207" t="s">
        <v>1500</v>
      </c>
      <c r="B51" s="3" t="s">
        <v>3</v>
      </c>
      <c r="C51" s="210" t="s">
        <v>1532</v>
      </c>
      <c r="D51" s="3" t="s">
        <v>1527</v>
      </c>
      <c r="E51" s="208">
        <v>832</v>
      </c>
      <c r="F51" s="208">
        <v>862</v>
      </c>
      <c r="G51" s="208">
        <v>1427</v>
      </c>
      <c r="H51" s="208">
        <v>1432</v>
      </c>
      <c r="I51" s="3" t="s">
        <v>1538</v>
      </c>
      <c r="J51" s="3" t="s">
        <v>1542</v>
      </c>
      <c r="K51" s="3" t="s">
        <v>1582</v>
      </c>
      <c r="L51" s="6">
        <f>IF($B51="TDD",G51-E51,IF($B51="SDL",0,F51-E51))</f>
        <v>30</v>
      </c>
      <c r="M51" s="6">
        <f>IF(OR($B51="FDD",$B51="SDL"),H51-G51,0)</f>
        <v>5</v>
      </c>
      <c r="N51" s="206">
        <f t="shared" si="8"/>
        <v>35</v>
      </c>
      <c r="O51" s="267"/>
      <c r="Q51" s="208" t="e">
        <f>300/C51*100</f>
        <v>#VALUE!</v>
      </c>
    </row>
    <row r="52" spans="1:17" ht="30" x14ac:dyDescent="0.25">
      <c r="A52" s="207" t="s">
        <v>1501</v>
      </c>
      <c r="B52" s="3" t="s">
        <v>3</v>
      </c>
      <c r="C52" s="210" t="s">
        <v>1534</v>
      </c>
      <c r="D52" s="3" t="s">
        <v>1527</v>
      </c>
      <c r="E52" s="208">
        <v>832</v>
      </c>
      <c r="F52" s="208">
        <v>862</v>
      </c>
      <c r="G52" s="208">
        <v>1432</v>
      </c>
      <c r="H52" s="214">
        <v>1517</v>
      </c>
      <c r="I52" s="3" t="s">
        <v>1539</v>
      </c>
      <c r="J52" s="3" t="s">
        <v>7</v>
      </c>
      <c r="K52" s="3" t="s">
        <v>1582</v>
      </c>
      <c r="L52" s="6">
        <f>IF($B52="TDD",G52-E52,IF($B52="SDL",0,F52-E52))</f>
        <v>30</v>
      </c>
      <c r="M52" s="6">
        <f>IF(OR($B52="FDD",$B52="SDL"),H52-G52,0)</f>
        <v>85</v>
      </c>
      <c r="N52" s="206">
        <f t="shared" si="8"/>
        <v>115</v>
      </c>
      <c r="O52" s="267"/>
      <c r="Q52" s="209" t="e">
        <f t="shared" si="9"/>
        <v>#VALUE!</v>
      </c>
    </row>
    <row r="53" spans="1:17" ht="30" x14ac:dyDescent="0.25">
      <c r="A53" s="207" t="s">
        <v>1502</v>
      </c>
      <c r="B53" s="3" t="s">
        <v>3</v>
      </c>
      <c r="C53" s="210" t="s">
        <v>1535</v>
      </c>
      <c r="D53" s="3" t="s">
        <v>1536</v>
      </c>
      <c r="E53" s="208">
        <v>880</v>
      </c>
      <c r="F53" s="208">
        <v>915</v>
      </c>
      <c r="G53" s="208">
        <v>1427</v>
      </c>
      <c r="H53" s="208">
        <v>1432</v>
      </c>
      <c r="I53" s="3" t="s">
        <v>1540</v>
      </c>
      <c r="J53" s="3" t="s">
        <v>1542</v>
      </c>
      <c r="K53" s="3" t="s">
        <v>1582</v>
      </c>
      <c r="L53" s="6">
        <f>IF($B53="TDD",G53-E53,IF($B53="SDL",0,F53-E53))</f>
        <v>35</v>
      </c>
      <c r="M53" s="6">
        <f>IF(OR($B53="FDD",$B53="SDL"),H53-G53,0)</f>
        <v>5</v>
      </c>
      <c r="N53" s="206">
        <f t="shared" si="8"/>
        <v>40</v>
      </c>
      <c r="O53" s="267"/>
      <c r="Q53" s="209" t="e">
        <f t="shared" si="9"/>
        <v>#VALUE!</v>
      </c>
    </row>
    <row r="54" spans="1:17" ht="30" x14ac:dyDescent="0.25">
      <c r="A54" s="207" t="s">
        <v>1503</v>
      </c>
      <c r="B54" s="3" t="s">
        <v>3</v>
      </c>
      <c r="C54" s="210" t="s">
        <v>1535</v>
      </c>
      <c r="D54" s="3" t="s">
        <v>1536</v>
      </c>
      <c r="E54" s="208">
        <v>880</v>
      </c>
      <c r="F54" s="208">
        <v>915</v>
      </c>
      <c r="G54" s="208">
        <v>1432</v>
      </c>
      <c r="H54" s="214">
        <v>1517</v>
      </c>
      <c r="I54" s="3" t="s">
        <v>1541</v>
      </c>
      <c r="J54" s="3" t="s">
        <v>7</v>
      </c>
      <c r="K54" s="3" t="s">
        <v>1582</v>
      </c>
      <c r="L54" s="6">
        <f>IF($B54="TDD",G54-E54,IF($B54="SDL",0,F54-E54))</f>
        <v>35</v>
      </c>
      <c r="M54" s="6">
        <f>IF(OR($B54="FDD",$B54="SDL"),H54-G54,0)</f>
        <v>85</v>
      </c>
      <c r="N54" s="206">
        <f t="shared" si="8"/>
        <v>120</v>
      </c>
      <c r="O54" s="267"/>
      <c r="Q54" s="209" t="e">
        <f t="shared" si="9"/>
        <v>#VALUE!</v>
      </c>
    </row>
    <row r="55" spans="1:17" x14ac:dyDescent="0.25">
      <c r="A55" s="3" t="s">
        <v>1504</v>
      </c>
      <c r="B55" s="3" t="s">
        <v>99</v>
      </c>
      <c r="C55" s="6">
        <v>2100</v>
      </c>
      <c r="D55" s="3" t="s">
        <v>4</v>
      </c>
      <c r="E55" s="6">
        <v>2010</v>
      </c>
      <c r="F55" s="6">
        <v>2025</v>
      </c>
      <c r="G55" s="596" t="s">
        <v>46</v>
      </c>
      <c r="H55" s="597"/>
      <c r="I55" s="3" t="s">
        <v>46</v>
      </c>
      <c r="J55" s="3" t="s">
        <v>30</v>
      </c>
      <c r="K55" s="3" t="s">
        <v>1577</v>
      </c>
      <c r="L55" s="6">
        <f>IF($B55="TDD",G55-E55,IF($B55="SDL",0,F55-E55))</f>
        <v>15</v>
      </c>
      <c r="M55" s="6">
        <f>IF(OR($B55="FDD",$B55="SDL"),H55-G55,0)</f>
        <v>0</v>
      </c>
      <c r="N55" s="206">
        <f t="shared" si="8"/>
        <v>15</v>
      </c>
      <c r="O55" s="267"/>
      <c r="Q55" s="205">
        <f t="shared" si="9"/>
        <v>14.285714285714285</v>
      </c>
    </row>
    <row r="56" spans="1:17" x14ac:dyDescent="0.25">
      <c r="A56" s="3" t="s">
        <v>1505</v>
      </c>
      <c r="B56" s="3" t="s">
        <v>44</v>
      </c>
      <c r="C56" s="6">
        <v>6000</v>
      </c>
      <c r="D56" s="3" t="s">
        <v>1522</v>
      </c>
      <c r="E56" s="598">
        <v>5925</v>
      </c>
      <c r="F56" s="599"/>
      <c r="G56" s="598">
        <v>7125</v>
      </c>
      <c r="H56" s="599"/>
      <c r="I56" s="3" t="s">
        <v>46</v>
      </c>
      <c r="J56" s="3" t="s">
        <v>1523</v>
      </c>
      <c r="K56" s="3" t="s">
        <v>1578</v>
      </c>
      <c r="L56" s="598">
        <f t="shared" ref="L56" si="14">IF($B56="TDD",G56-E56,IF($B56="SDL",0,F56-E56))</f>
        <v>1200</v>
      </c>
      <c r="M56" s="599"/>
      <c r="N56" s="206">
        <f t="shared" si="8"/>
        <v>1200</v>
      </c>
      <c r="O56" s="267"/>
      <c r="Q56" s="205">
        <f t="shared" si="9"/>
        <v>5</v>
      </c>
    </row>
    <row r="57" spans="1:17" ht="30" x14ac:dyDescent="0.25">
      <c r="A57" s="3" t="s">
        <v>1506</v>
      </c>
      <c r="B57" s="3" t="s">
        <v>99</v>
      </c>
      <c r="C57" s="6">
        <v>2300</v>
      </c>
      <c r="D57" s="3" t="s">
        <v>54</v>
      </c>
      <c r="E57" s="6">
        <v>2300</v>
      </c>
      <c r="F57" s="6">
        <v>2400</v>
      </c>
      <c r="G57" s="596" t="s">
        <v>46</v>
      </c>
      <c r="H57" s="597"/>
      <c r="I57" s="3" t="s">
        <v>46</v>
      </c>
      <c r="J57" s="3" t="s">
        <v>1524</v>
      </c>
      <c r="K57" s="3" t="s">
        <v>1577</v>
      </c>
      <c r="L57" s="6">
        <f>IF($B57="TDD",G57-E57,IF($B57="SDL",0,F57-E57))</f>
        <v>100</v>
      </c>
      <c r="M57" s="6">
        <f>IF(OR($B57="FDD",$B57="SDL"),H57-G57,0)</f>
        <v>0</v>
      </c>
      <c r="N57" s="206">
        <f t="shared" si="8"/>
        <v>100</v>
      </c>
      <c r="O57" s="267"/>
      <c r="Q57" s="205">
        <f t="shared" si="9"/>
        <v>13.043478260869565</v>
      </c>
    </row>
    <row r="58" spans="1:17" x14ac:dyDescent="0.25">
      <c r="A58" s="3" t="s">
        <v>1507</v>
      </c>
      <c r="B58" s="3" t="s">
        <v>99</v>
      </c>
      <c r="C58" s="6">
        <v>1900</v>
      </c>
      <c r="D58" s="3" t="s">
        <v>50</v>
      </c>
      <c r="E58" s="6">
        <v>1880</v>
      </c>
      <c r="F58" s="6">
        <v>1920</v>
      </c>
      <c r="G58" s="596" t="s">
        <v>46</v>
      </c>
      <c r="H58" s="597"/>
      <c r="I58" s="3" t="s">
        <v>46</v>
      </c>
      <c r="J58" s="3" t="s">
        <v>52</v>
      </c>
      <c r="K58" s="3" t="s">
        <v>1577</v>
      </c>
      <c r="L58" s="6">
        <f>IF($B58="TDD",G58-E58,IF($B58="SDL",0,F58-E58))</f>
        <v>40</v>
      </c>
      <c r="M58" s="6">
        <f>IF(OR($B58="FDD",$B58="SDL"),H58-G58,0)</f>
        <v>0</v>
      </c>
      <c r="N58" s="206">
        <f t="shared" si="8"/>
        <v>40</v>
      </c>
      <c r="O58" s="267"/>
      <c r="Q58" s="205">
        <f t="shared" si="9"/>
        <v>15.789473684210526</v>
      </c>
    </row>
    <row r="59" spans="1:17" ht="30" x14ac:dyDescent="0.25">
      <c r="A59" s="3" t="s">
        <v>1508</v>
      </c>
      <c r="B59" s="3" t="s">
        <v>99</v>
      </c>
      <c r="C59" s="6">
        <v>1600</v>
      </c>
      <c r="D59" s="3" t="s">
        <v>166</v>
      </c>
      <c r="E59" s="205">
        <v>1626.5</v>
      </c>
      <c r="F59" s="205">
        <v>1660.5</v>
      </c>
      <c r="G59" s="596" t="s">
        <v>46</v>
      </c>
      <c r="H59" s="597"/>
      <c r="I59" s="3" t="s">
        <v>46</v>
      </c>
      <c r="J59" s="3" t="s">
        <v>141</v>
      </c>
      <c r="K59" s="3" t="s">
        <v>1580</v>
      </c>
      <c r="L59" s="6">
        <f>IF($B59="TDD",G59-E59,IF($B59="SDL",0,F59-E59))</f>
        <v>34</v>
      </c>
      <c r="M59" s="6">
        <f>IF(OR($B59="FDD",$B59="SDL"),H59-G59,0)</f>
        <v>0</v>
      </c>
      <c r="N59" s="206">
        <f t="shared" si="8"/>
        <v>34</v>
      </c>
      <c r="O59" s="267"/>
      <c r="Q59" s="205">
        <f t="shared" si="9"/>
        <v>18.75</v>
      </c>
    </row>
    <row r="60" spans="1:17" ht="30" x14ac:dyDescent="0.25">
      <c r="A60" s="3" t="s">
        <v>1509</v>
      </c>
      <c r="B60" s="3" t="s">
        <v>44</v>
      </c>
      <c r="C60" s="6">
        <v>1900</v>
      </c>
      <c r="D60" s="3" t="s">
        <v>1525</v>
      </c>
      <c r="E60" s="598">
        <v>1900</v>
      </c>
      <c r="F60" s="599"/>
      <c r="G60" s="598">
        <v>1910</v>
      </c>
      <c r="H60" s="599"/>
      <c r="I60" s="3" t="s">
        <v>46</v>
      </c>
      <c r="J60" s="3" t="s">
        <v>141</v>
      </c>
      <c r="K60" s="3" t="s">
        <v>1577</v>
      </c>
      <c r="L60" s="598">
        <f t="shared" ref="L60" si="15">IF($B60="TDD",G60-E60,IF($B60="SDL",0,F60-E60))</f>
        <v>10</v>
      </c>
      <c r="M60" s="599"/>
      <c r="N60" s="206">
        <f t="shared" si="8"/>
        <v>10</v>
      </c>
      <c r="O60" s="267"/>
      <c r="Q60" s="205">
        <f t="shared" si="9"/>
        <v>15.789473684210526</v>
      </c>
    </row>
    <row r="61" spans="1:17" x14ac:dyDescent="0.25">
      <c r="A61" s="3" t="s">
        <v>1510</v>
      </c>
      <c r="B61" s="3" t="s">
        <v>44</v>
      </c>
      <c r="C61" s="6">
        <v>6200</v>
      </c>
      <c r="D61" s="3" t="s">
        <v>1526</v>
      </c>
      <c r="E61" s="598">
        <v>5925</v>
      </c>
      <c r="F61" s="599"/>
      <c r="G61" s="598">
        <v>6425</v>
      </c>
      <c r="H61" s="599"/>
      <c r="I61" s="3" t="s">
        <v>46</v>
      </c>
      <c r="J61" s="3" t="s">
        <v>1523</v>
      </c>
      <c r="K61" s="3" t="s">
        <v>1578</v>
      </c>
      <c r="L61" s="598">
        <f t="shared" ref="L61" si="16">IF($B61="TDD",G61-E61,IF($B61="SDL",0,F61-E61))</f>
        <v>500</v>
      </c>
      <c r="M61" s="599"/>
      <c r="N61" s="206">
        <f t="shared" si="8"/>
        <v>500</v>
      </c>
      <c r="O61" s="267"/>
      <c r="Q61" s="205">
        <f t="shared" si="9"/>
        <v>4.838709677419355</v>
      </c>
    </row>
    <row r="63" spans="1:17" ht="18.75" x14ac:dyDescent="0.25">
      <c r="A63" s="43" t="s">
        <v>115</v>
      </c>
      <c r="E63" s="43" t="str">
        <f>E1</f>
        <v>(updated may-2022)</v>
      </c>
    </row>
    <row r="64" spans="1:17" ht="42.75" customHeight="1" x14ac:dyDescent="0.25">
      <c r="A64" s="215" t="str">
        <f>A2</f>
        <v>Band
(Subset of)</v>
      </c>
      <c r="B64" s="215" t="str">
        <f>B2</f>
        <v>Duplex mode</v>
      </c>
      <c r="C64" s="215" t="s">
        <v>124</v>
      </c>
      <c r="D64" s="215" t="str">
        <f>D2</f>
        <v>Common name</v>
      </c>
      <c r="E64" s="357" t="s">
        <v>396</v>
      </c>
      <c r="F64" s="357"/>
      <c r="G64" s="357"/>
      <c r="H64" s="357"/>
      <c r="I64" s="215" t="str">
        <f t="shared" ref="I64:O64" si="17">I2</f>
        <v>Duplex spacing 
(MHz)</v>
      </c>
      <c r="J64" s="215" t="str">
        <f t="shared" si="17"/>
        <v>Channel bandwidths (MHz)</v>
      </c>
      <c r="K64" s="215" t="str">
        <f t="shared" si="17"/>
        <v>Notes</v>
      </c>
      <c r="L64" s="215" t="str">
        <f t="shared" si="17"/>
        <v>Uplink BW (MHz)</v>
      </c>
      <c r="M64" s="215" t="str">
        <f t="shared" si="17"/>
        <v>Downl. BW (MHz)</v>
      </c>
      <c r="N64" s="215" t="str">
        <f t="shared" si="17"/>
        <v>Total BW (MHz)</v>
      </c>
      <c r="O64" s="2" t="str">
        <f t="shared" si="17"/>
        <v>Acum
 BW
 (MHz)</v>
      </c>
      <c r="Q64" s="2" t="s">
        <v>394</v>
      </c>
    </row>
    <row r="65" spans="1:17" x14ac:dyDescent="0.25">
      <c r="A65" s="4" t="s">
        <v>108</v>
      </c>
      <c r="B65" s="4" t="s">
        <v>44</v>
      </c>
      <c r="C65" s="4">
        <v>26</v>
      </c>
      <c r="D65" s="4" t="s">
        <v>109</v>
      </c>
      <c r="E65" s="602">
        <v>26.5</v>
      </c>
      <c r="F65" s="602"/>
      <c r="G65" s="602">
        <v>29.5</v>
      </c>
      <c r="H65" s="602"/>
      <c r="I65" s="3" t="s">
        <v>46</v>
      </c>
      <c r="J65" s="4" t="s">
        <v>110</v>
      </c>
      <c r="K65" s="4"/>
      <c r="L65" s="603">
        <f t="shared" ref="L65:L70" si="18">(G65-E65)*1000</f>
        <v>3000</v>
      </c>
      <c r="M65" s="603"/>
      <c r="N65" s="6">
        <f t="shared" ref="N65:N70" si="19">L65+M65</f>
        <v>3000</v>
      </c>
      <c r="O65" s="6">
        <f>L65</f>
        <v>3000</v>
      </c>
      <c r="Q65" s="205">
        <f>300/C65/10</f>
        <v>1.1538461538461537</v>
      </c>
    </row>
    <row r="66" spans="1:17" x14ac:dyDescent="0.25">
      <c r="A66" s="4" t="s">
        <v>111</v>
      </c>
      <c r="B66" s="4" t="s">
        <v>44</v>
      </c>
      <c r="C66" s="4">
        <v>24</v>
      </c>
      <c r="D66" s="4" t="s">
        <v>112</v>
      </c>
      <c r="E66" s="602">
        <v>24.25</v>
      </c>
      <c r="F66" s="602"/>
      <c r="G66" s="602">
        <v>27.5</v>
      </c>
      <c r="H66" s="602"/>
      <c r="I66" s="3" t="s">
        <v>46</v>
      </c>
      <c r="J66" s="4" t="s">
        <v>110</v>
      </c>
      <c r="K66" s="217" t="s">
        <v>438</v>
      </c>
      <c r="L66" s="603">
        <f t="shared" si="18"/>
        <v>3250</v>
      </c>
      <c r="M66" s="603"/>
      <c r="N66" s="6">
        <f t="shared" si="19"/>
        <v>3250</v>
      </c>
      <c r="O66" s="6">
        <f>N66+MAX(O$65:O65)</f>
        <v>6250</v>
      </c>
      <c r="Q66" s="205">
        <f t="shared" ref="Q66:Q70" si="20">300/C66/10</f>
        <v>1.25</v>
      </c>
    </row>
    <row r="67" spans="1:17" x14ac:dyDescent="0.25">
      <c r="A67" s="4" t="s">
        <v>1485</v>
      </c>
      <c r="B67" s="4" t="s">
        <v>44</v>
      </c>
      <c r="C67" s="4">
        <v>41</v>
      </c>
      <c r="D67" s="4" t="s">
        <v>1486</v>
      </c>
      <c r="E67" s="602">
        <v>39.5</v>
      </c>
      <c r="F67" s="602"/>
      <c r="G67" s="602">
        <v>43.5</v>
      </c>
      <c r="H67" s="602"/>
      <c r="I67" s="3" t="s">
        <v>46</v>
      </c>
      <c r="J67" s="4" t="s">
        <v>110</v>
      </c>
      <c r="K67" s="4"/>
      <c r="L67" s="603">
        <f t="shared" si="18"/>
        <v>4000</v>
      </c>
      <c r="M67" s="603"/>
      <c r="N67" s="6">
        <f t="shared" si="19"/>
        <v>4000</v>
      </c>
      <c r="O67" s="6">
        <f>N67+MAX(O$65:O66)</f>
        <v>10250</v>
      </c>
      <c r="Q67" s="205">
        <f t="shared" si="20"/>
        <v>0.73170731707317072</v>
      </c>
    </row>
    <row r="68" spans="1:17" x14ac:dyDescent="0.25">
      <c r="A68" s="4" t="s">
        <v>113</v>
      </c>
      <c r="B68" s="4" t="s">
        <v>44</v>
      </c>
      <c r="C68" s="4">
        <v>39</v>
      </c>
      <c r="D68" s="4" t="s">
        <v>114</v>
      </c>
      <c r="E68" s="602">
        <v>37</v>
      </c>
      <c r="F68" s="602"/>
      <c r="G68" s="602">
        <v>40</v>
      </c>
      <c r="H68" s="602"/>
      <c r="I68" s="3" t="s">
        <v>46</v>
      </c>
      <c r="J68" s="4" t="s">
        <v>110</v>
      </c>
      <c r="K68" s="4" t="s">
        <v>1583</v>
      </c>
      <c r="L68" s="603">
        <f t="shared" si="18"/>
        <v>3000</v>
      </c>
      <c r="M68" s="603"/>
      <c r="N68" s="6">
        <f t="shared" si="19"/>
        <v>3000</v>
      </c>
      <c r="O68" s="6">
        <f>N68+MAX(O$65:O67)</f>
        <v>13250</v>
      </c>
      <c r="Q68" s="205">
        <f t="shared" si="20"/>
        <v>0.76923076923076927</v>
      </c>
    </row>
    <row r="69" spans="1:17" ht="30" x14ac:dyDescent="0.25">
      <c r="A69" s="3" t="s">
        <v>446</v>
      </c>
      <c r="B69" s="4" t="s">
        <v>44</v>
      </c>
      <c r="C69" s="4">
        <v>28</v>
      </c>
      <c r="D69" s="4" t="s">
        <v>114</v>
      </c>
      <c r="E69" s="602">
        <v>27.5</v>
      </c>
      <c r="F69" s="602"/>
      <c r="G69" s="602">
        <v>28.35</v>
      </c>
      <c r="H69" s="602"/>
      <c r="I69" s="3" t="s">
        <v>46</v>
      </c>
      <c r="J69" s="4" t="s">
        <v>110</v>
      </c>
      <c r="K69" s="4" t="s">
        <v>1583</v>
      </c>
      <c r="L69" s="603">
        <f t="shared" si="18"/>
        <v>850.00000000000136</v>
      </c>
      <c r="M69" s="603"/>
      <c r="N69" s="6">
        <f t="shared" si="19"/>
        <v>850.00000000000136</v>
      </c>
      <c r="O69" s="109"/>
      <c r="Q69" s="205">
        <f t="shared" si="20"/>
        <v>1.0714285714285714</v>
      </c>
    </row>
    <row r="70" spans="1:17" x14ac:dyDescent="0.25">
      <c r="A70" s="4" t="s">
        <v>1487</v>
      </c>
      <c r="B70" s="4" t="s">
        <v>44</v>
      </c>
      <c r="C70" s="4">
        <v>47</v>
      </c>
      <c r="D70" s="4" t="s">
        <v>1486</v>
      </c>
      <c r="E70" s="602">
        <v>47.2</v>
      </c>
      <c r="F70" s="602"/>
      <c r="G70" s="602">
        <v>48.2</v>
      </c>
      <c r="H70" s="602"/>
      <c r="I70" s="3" t="s">
        <v>46</v>
      </c>
      <c r="J70" s="4" t="s">
        <v>110</v>
      </c>
      <c r="K70" s="4"/>
      <c r="L70" s="603">
        <f t="shared" si="18"/>
        <v>1000</v>
      </c>
      <c r="M70" s="603"/>
      <c r="N70" s="6">
        <f t="shared" si="19"/>
        <v>1000</v>
      </c>
      <c r="O70" s="6">
        <f>N70+MAX(O$65:O69)</f>
        <v>14250</v>
      </c>
      <c r="Q70" s="205">
        <f t="shared" si="20"/>
        <v>0.63829787234042556</v>
      </c>
    </row>
    <row r="72" spans="1:17" ht="18.75" x14ac:dyDescent="0.25">
      <c r="A72" s="43" t="s">
        <v>122</v>
      </c>
    </row>
    <row r="73" spans="1:17" x14ac:dyDescent="0.25">
      <c r="A73" s="46" t="s">
        <v>1553</v>
      </c>
    </row>
    <row r="74" spans="1:17" x14ac:dyDescent="0.25">
      <c r="A74" s="46" t="s">
        <v>1544</v>
      </c>
    </row>
    <row r="75" spans="1:17" x14ac:dyDescent="0.25">
      <c r="A75" s="46" t="s">
        <v>1545</v>
      </c>
    </row>
    <row r="76" spans="1:17" x14ac:dyDescent="0.25">
      <c r="A76" s="46" t="s">
        <v>1546</v>
      </c>
    </row>
    <row r="77" spans="1:17" x14ac:dyDescent="0.25">
      <c r="A77" s="46" t="s">
        <v>1547</v>
      </c>
    </row>
    <row r="78" spans="1:17" x14ac:dyDescent="0.25">
      <c r="A78" s="46" t="s">
        <v>1548</v>
      </c>
    </row>
    <row r="79" spans="1:17" x14ac:dyDescent="0.25">
      <c r="A79" s="46" t="s">
        <v>1549</v>
      </c>
    </row>
    <row r="80" spans="1:17" x14ac:dyDescent="0.25">
      <c r="A80" s="46" t="s">
        <v>1550</v>
      </c>
    </row>
    <row r="81" spans="1:1" x14ac:dyDescent="0.25">
      <c r="A81" s="46" t="s">
        <v>1551</v>
      </c>
    </row>
    <row r="82" spans="1:1" x14ac:dyDescent="0.25">
      <c r="A82" s="46" t="s">
        <v>1552</v>
      </c>
    </row>
    <row r="83" spans="1:1" x14ac:dyDescent="0.25">
      <c r="A83" s="46" t="s">
        <v>2065</v>
      </c>
    </row>
    <row r="84" spans="1:1" x14ac:dyDescent="0.25">
      <c r="A84" s="46" t="s">
        <v>2066</v>
      </c>
    </row>
    <row r="85" spans="1:1" x14ac:dyDescent="0.25">
      <c r="A85" s="46"/>
    </row>
    <row r="86" spans="1:1" x14ac:dyDescent="0.25">
      <c r="A86" s="46" t="s">
        <v>1556</v>
      </c>
    </row>
    <row r="87" spans="1:1" x14ac:dyDescent="0.25">
      <c r="A87" s="46" t="s">
        <v>1558</v>
      </c>
    </row>
    <row r="88" spans="1:1" x14ac:dyDescent="0.25">
      <c r="A88" s="46" t="s">
        <v>116</v>
      </c>
    </row>
    <row r="89" spans="1:1" x14ac:dyDescent="0.25">
      <c r="A89" s="46" t="s">
        <v>117</v>
      </c>
    </row>
    <row r="90" spans="1:1" x14ac:dyDescent="0.25">
      <c r="A90" s="46" t="s">
        <v>118</v>
      </c>
    </row>
    <row r="91" spans="1:1" x14ac:dyDescent="0.25">
      <c r="A91" s="46" t="s">
        <v>119</v>
      </c>
    </row>
    <row r="92" spans="1:1" x14ac:dyDescent="0.25">
      <c r="A92" s="46" t="s">
        <v>120</v>
      </c>
    </row>
    <row r="93" spans="1:1" x14ac:dyDescent="0.25">
      <c r="A93" s="46" t="s">
        <v>121</v>
      </c>
    </row>
    <row r="94" spans="1:1" x14ac:dyDescent="0.25">
      <c r="A94" s="46" t="s">
        <v>391</v>
      </c>
    </row>
    <row r="95" spans="1:1" x14ac:dyDescent="0.25">
      <c r="A95" s="46" t="s">
        <v>2064</v>
      </c>
    </row>
    <row r="96" spans="1:1" x14ac:dyDescent="0.25">
      <c r="A96" s="46"/>
    </row>
  </sheetData>
  <mergeCells count="90">
    <mergeCell ref="L67:M67"/>
    <mergeCell ref="L68:M68"/>
    <mergeCell ref="L40:M40"/>
    <mergeCell ref="L69:M69"/>
    <mergeCell ref="L65:M65"/>
    <mergeCell ref="L66:M66"/>
    <mergeCell ref="L60:M60"/>
    <mergeCell ref="L61:M61"/>
    <mergeCell ref="L70:M70"/>
    <mergeCell ref="L20:M20"/>
    <mergeCell ref="L21:M21"/>
    <mergeCell ref="L22:M22"/>
    <mergeCell ref="L23:M23"/>
    <mergeCell ref="L24:M24"/>
    <mergeCell ref="L25:M25"/>
    <mergeCell ref="L26:M26"/>
    <mergeCell ref="L27:M27"/>
    <mergeCell ref="L28:M28"/>
    <mergeCell ref="L29:M29"/>
    <mergeCell ref="L30:M30"/>
    <mergeCell ref="L39:M39"/>
    <mergeCell ref="L41:M41"/>
    <mergeCell ref="L50:M50"/>
    <mergeCell ref="L56:M56"/>
    <mergeCell ref="E29:F29"/>
    <mergeCell ref="E33:F33"/>
    <mergeCell ref="E70:F70"/>
    <mergeCell ref="G70:H70"/>
    <mergeCell ref="E30:F30"/>
    <mergeCell ref="G30:H30"/>
    <mergeCell ref="G69:H69"/>
    <mergeCell ref="E69:F69"/>
    <mergeCell ref="E37:F37"/>
    <mergeCell ref="E38:F38"/>
    <mergeCell ref="G55:H55"/>
    <mergeCell ref="E56:F56"/>
    <mergeCell ref="G56:H56"/>
    <mergeCell ref="G57:H57"/>
    <mergeCell ref="G58:H58"/>
    <mergeCell ref="G59:H59"/>
    <mergeCell ref="E2:F2"/>
    <mergeCell ref="G2:H2"/>
    <mergeCell ref="G42:H42"/>
    <mergeCell ref="G43:H43"/>
    <mergeCell ref="G44:H44"/>
    <mergeCell ref="G29:H29"/>
    <mergeCell ref="G39:H39"/>
    <mergeCell ref="G40:H40"/>
    <mergeCell ref="G41:H41"/>
    <mergeCell ref="G20:H20"/>
    <mergeCell ref="G21:H21"/>
    <mergeCell ref="E28:F28"/>
    <mergeCell ref="G23:H23"/>
    <mergeCell ref="G24:H24"/>
    <mergeCell ref="G27:H27"/>
    <mergeCell ref="G28:H28"/>
    <mergeCell ref="E68:F68"/>
    <mergeCell ref="E40:F40"/>
    <mergeCell ref="E41:F41"/>
    <mergeCell ref="E65:F65"/>
    <mergeCell ref="E66:F66"/>
    <mergeCell ref="E67:F67"/>
    <mergeCell ref="E50:F50"/>
    <mergeCell ref="E61:F61"/>
    <mergeCell ref="E64:H64"/>
    <mergeCell ref="G66:H66"/>
    <mergeCell ref="G68:H68"/>
    <mergeCell ref="G49:H49"/>
    <mergeCell ref="G61:H61"/>
    <mergeCell ref="E39:F39"/>
    <mergeCell ref="G45:H45"/>
    <mergeCell ref="G46:H46"/>
    <mergeCell ref="G48:H48"/>
    <mergeCell ref="G50:H50"/>
    <mergeCell ref="E18:F18"/>
    <mergeCell ref="G22:H22"/>
    <mergeCell ref="G67:H67"/>
    <mergeCell ref="E60:F60"/>
    <mergeCell ref="G60:H60"/>
    <mergeCell ref="G65:H65"/>
    <mergeCell ref="E20:F20"/>
    <mergeCell ref="E21:F21"/>
    <mergeCell ref="E22:F22"/>
    <mergeCell ref="E23:F23"/>
    <mergeCell ref="E24:F24"/>
    <mergeCell ref="E25:F25"/>
    <mergeCell ref="E26:F26"/>
    <mergeCell ref="E27:F27"/>
    <mergeCell ref="G25:H25"/>
    <mergeCell ref="G26:H26"/>
  </mergeCells>
  <phoneticPr fontId="65" type="noConversion"/>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66DA6-D64C-436D-9ACB-AC3E87C93146}">
  <dimension ref="A1:L87"/>
  <sheetViews>
    <sheetView topLeftCell="A53" workbookViewId="0">
      <selection activeCell="A89" sqref="A89:XFD90"/>
    </sheetView>
  </sheetViews>
  <sheetFormatPr baseColWidth="10" defaultColWidth="11.5703125" defaultRowHeight="15" x14ac:dyDescent="0.25"/>
  <cols>
    <col min="1" max="1" width="6.28515625" style="1" customWidth="1"/>
    <col min="2" max="2" width="9.140625" style="1" customWidth="1"/>
    <col min="3" max="3" width="7.5703125" style="1" customWidth="1"/>
    <col min="4" max="4" width="8" style="1" customWidth="1"/>
    <col min="5" max="5" width="19.42578125" style="1" customWidth="1"/>
    <col min="6" max="7" width="14.7109375" style="1" customWidth="1"/>
    <col min="8" max="8" width="8.7109375" style="1" customWidth="1"/>
    <col min="9" max="9" width="16.5703125" style="1" customWidth="1"/>
    <col min="10" max="16384" width="11.5703125" style="1"/>
  </cols>
  <sheetData>
    <row r="1" spans="1:11" ht="18.75" x14ac:dyDescent="0.3">
      <c r="A1" s="246" t="s">
        <v>1686</v>
      </c>
      <c r="B1" s="247"/>
      <c r="C1" s="247"/>
      <c r="D1" s="247"/>
      <c r="E1" s="248" t="s">
        <v>1687</v>
      </c>
      <c r="F1" s="247"/>
      <c r="G1" s="248" t="s">
        <v>1649</v>
      </c>
      <c r="H1" s="247"/>
      <c r="I1" s="247"/>
      <c r="J1" s="247"/>
      <c r="K1" s="247"/>
    </row>
    <row r="2" spans="1:11" ht="18.75" x14ac:dyDescent="0.3">
      <c r="A2" s="246"/>
      <c r="B2" s="247"/>
      <c r="C2" s="247"/>
      <c r="D2" s="247"/>
      <c r="E2" s="247"/>
      <c r="F2" s="247"/>
      <c r="G2" s="247"/>
      <c r="H2" s="247"/>
      <c r="I2" s="247"/>
      <c r="J2" s="247"/>
      <c r="K2" s="247"/>
    </row>
    <row r="3" spans="1:11" ht="42.6" customHeight="1" x14ac:dyDescent="0.25">
      <c r="A3" s="604" t="s">
        <v>1650</v>
      </c>
      <c r="B3" s="604"/>
      <c r="C3" s="604"/>
      <c r="D3" s="604"/>
      <c r="E3" s="604"/>
      <c r="F3" s="604"/>
      <c r="G3" s="604"/>
      <c r="H3" s="604"/>
      <c r="I3" s="604"/>
      <c r="J3" s="604"/>
      <c r="K3" s="604"/>
    </row>
    <row r="5" spans="1:11" ht="42.75" x14ac:dyDescent="0.25">
      <c r="A5" s="2" t="s">
        <v>0</v>
      </c>
      <c r="B5" s="2" t="s">
        <v>2</v>
      </c>
      <c r="C5" s="2" t="s">
        <v>91</v>
      </c>
      <c r="D5" s="2" t="s">
        <v>238</v>
      </c>
      <c r="E5" s="2" t="s">
        <v>1</v>
      </c>
      <c r="F5" s="2" t="s">
        <v>92</v>
      </c>
      <c r="G5" s="2" t="s">
        <v>93</v>
      </c>
      <c r="H5" s="2" t="s">
        <v>237</v>
      </c>
      <c r="I5" s="2" t="s">
        <v>94</v>
      </c>
    </row>
    <row r="6" spans="1:11" x14ac:dyDescent="0.25">
      <c r="A6" s="4">
        <v>1</v>
      </c>
      <c r="B6" s="4">
        <v>65</v>
      </c>
      <c r="C6" s="4" t="s">
        <v>3</v>
      </c>
      <c r="D6" s="4">
        <v>2100</v>
      </c>
      <c r="E6" s="4" t="s">
        <v>4</v>
      </c>
      <c r="F6" s="4" t="s">
        <v>5</v>
      </c>
      <c r="G6" s="4" t="s">
        <v>6</v>
      </c>
      <c r="H6" s="4">
        <v>190</v>
      </c>
      <c r="I6" s="4" t="s">
        <v>7</v>
      </c>
    </row>
    <row r="7" spans="1:11" x14ac:dyDescent="0.25">
      <c r="A7" s="4">
        <v>2</v>
      </c>
      <c r="B7" s="4">
        <v>25</v>
      </c>
      <c r="C7" s="4" t="s">
        <v>3</v>
      </c>
      <c r="D7" s="4">
        <v>1900</v>
      </c>
      <c r="E7" s="4" t="s">
        <v>127</v>
      </c>
      <c r="F7" s="4" t="s">
        <v>9</v>
      </c>
      <c r="G7" s="4" t="s">
        <v>10</v>
      </c>
      <c r="H7" s="4">
        <v>80</v>
      </c>
      <c r="I7" s="4" t="s">
        <v>128</v>
      </c>
    </row>
    <row r="8" spans="1:11" x14ac:dyDescent="0.25">
      <c r="A8" s="4">
        <v>3</v>
      </c>
      <c r="B8" s="4"/>
      <c r="C8" s="4" t="s">
        <v>3</v>
      </c>
      <c r="D8" s="4">
        <v>1800</v>
      </c>
      <c r="E8" s="4" t="s">
        <v>12</v>
      </c>
      <c r="F8" s="4" t="s">
        <v>13</v>
      </c>
      <c r="G8" s="4" t="s">
        <v>14</v>
      </c>
      <c r="H8" s="4">
        <v>95</v>
      </c>
      <c r="I8" s="4" t="s">
        <v>128</v>
      </c>
    </row>
    <row r="9" spans="1:11" x14ac:dyDescent="0.25">
      <c r="A9" s="4">
        <v>4</v>
      </c>
      <c r="B9" s="4">
        <v>66</v>
      </c>
      <c r="C9" s="4" t="s">
        <v>3</v>
      </c>
      <c r="D9" s="4">
        <v>1700</v>
      </c>
      <c r="E9" s="4" t="s">
        <v>129</v>
      </c>
      <c r="F9" s="4" t="s">
        <v>130</v>
      </c>
      <c r="G9" s="4" t="s">
        <v>131</v>
      </c>
      <c r="H9" s="4">
        <v>400</v>
      </c>
      <c r="I9" s="4" t="s">
        <v>128</v>
      </c>
    </row>
    <row r="10" spans="1:11" x14ac:dyDescent="0.25">
      <c r="A10" s="4">
        <v>5</v>
      </c>
      <c r="B10" s="4">
        <v>26</v>
      </c>
      <c r="C10" s="4" t="s">
        <v>3</v>
      </c>
      <c r="D10" s="4">
        <v>850</v>
      </c>
      <c r="E10" s="4" t="s">
        <v>132</v>
      </c>
      <c r="F10" s="4" t="s">
        <v>17</v>
      </c>
      <c r="G10" s="4" t="s">
        <v>18</v>
      </c>
      <c r="H10" s="4">
        <v>45</v>
      </c>
      <c r="I10" s="4" t="s">
        <v>133</v>
      </c>
    </row>
    <row r="11" spans="1:11" x14ac:dyDescent="0.25">
      <c r="A11" s="4">
        <v>7</v>
      </c>
      <c r="B11" s="4"/>
      <c r="C11" s="4" t="s">
        <v>3</v>
      </c>
      <c r="D11" s="4">
        <v>2600</v>
      </c>
      <c r="E11" s="4" t="s">
        <v>134</v>
      </c>
      <c r="F11" s="4" t="s">
        <v>21</v>
      </c>
      <c r="G11" s="4" t="s">
        <v>22</v>
      </c>
      <c r="H11" s="4">
        <v>120</v>
      </c>
      <c r="I11" s="4" t="s">
        <v>7</v>
      </c>
    </row>
    <row r="12" spans="1:11" x14ac:dyDescent="0.25">
      <c r="A12" s="4">
        <v>8</v>
      </c>
      <c r="B12" s="4"/>
      <c r="C12" s="4" t="s">
        <v>3</v>
      </c>
      <c r="D12" s="4">
        <v>900</v>
      </c>
      <c r="E12" s="4" t="s">
        <v>135</v>
      </c>
      <c r="F12" s="4" t="s">
        <v>24</v>
      </c>
      <c r="G12" s="4" t="s">
        <v>25</v>
      </c>
      <c r="H12" s="4">
        <v>45</v>
      </c>
      <c r="I12" s="4" t="s">
        <v>133</v>
      </c>
    </row>
    <row r="13" spans="1:11" x14ac:dyDescent="0.25">
      <c r="A13" s="13">
        <v>10</v>
      </c>
      <c r="B13" s="13">
        <v>66</v>
      </c>
      <c r="C13" s="13" t="s">
        <v>3</v>
      </c>
      <c r="D13" s="13">
        <v>1700</v>
      </c>
      <c r="E13" s="13" t="s">
        <v>136</v>
      </c>
      <c r="F13" s="13" t="s">
        <v>137</v>
      </c>
      <c r="G13" s="13" t="s">
        <v>6</v>
      </c>
      <c r="H13" s="13">
        <v>400</v>
      </c>
      <c r="I13" s="13" t="s">
        <v>7</v>
      </c>
    </row>
    <row r="14" spans="1:11" x14ac:dyDescent="0.25">
      <c r="A14" s="4">
        <v>11</v>
      </c>
      <c r="B14" s="4">
        <v>74</v>
      </c>
      <c r="C14" s="4" t="s">
        <v>3</v>
      </c>
      <c r="D14" s="4">
        <v>1500</v>
      </c>
      <c r="E14" s="4" t="s">
        <v>138</v>
      </c>
      <c r="F14" s="4" t="s">
        <v>139</v>
      </c>
      <c r="G14" s="4" t="s">
        <v>140</v>
      </c>
      <c r="H14" s="4">
        <v>48</v>
      </c>
      <c r="I14" s="4" t="s">
        <v>141</v>
      </c>
    </row>
    <row r="15" spans="1:11" x14ac:dyDescent="0.25">
      <c r="A15" s="4">
        <v>12</v>
      </c>
      <c r="B15" s="4">
        <v>85</v>
      </c>
      <c r="C15" s="4" t="s">
        <v>3</v>
      </c>
      <c r="D15" s="4">
        <v>700</v>
      </c>
      <c r="E15" s="4" t="s">
        <v>142</v>
      </c>
      <c r="F15" s="4" t="s">
        <v>28</v>
      </c>
      <c r="G15" s="4" t="s">
        <v>29</v>
      </c>
      <c r="H15" s="4">
        <v>30</v>
      </c>
      <c r="I15" s="4" t="s">
        <v>133</v>
      </c>
    </row>
    <row r="16" spans="1:11" x14ac:dyDescent="0.25">
      <c r="A16" s="4">
        <v>13</v>
      </c>
      <c r="B16" s="4"/>
      <c r="C16" s="4" t="s">
        <v>3</v>
      </c>
      <c r="D16" s="4">
        <v>700</v>
      </c>
      <c r="E16" s="4" t="s">
        <v>143</v>
      </c>
      <c r="F16" s="4" t="s">
        <v>144</v>
      </c>
      <c r="G16" s="4" t="s">
        <v>145</v>
      </c>
      <c r="H16" s="4" t="s">
        <v>146</v>
      </c>
      <c r="I16" s="4" t="s">
        <v>141</v>
      </c>
    </row>
    <row r="17" spans="1:9" x14ac:dyDescent="0.25">
      <c r="A17" s="4">
        <v>14</v>
      </c>
      <c r="B17" s="4"/>
      <c r="C17" s="4" t="s">
        <v>3</v>
      </c>
      <c r="D17" s="4">
        <v>700</v>
      </c>
      <c r="E17" s="4" t="s">
        <v>147</v>
      </c>
      <c r="F17" s="4" t="s">
        <v>148</v>
      </c>
      <c r="G17" s="4" t="s">
        <v>149</v>
      </c>
      <c r="H17" s="4" t="s">
        <v>150</v>
      </c>
      <c r="I17" s="4" t="s">
        <v>141</v>
      </c>
    </row>
    <row r="18" spans="1:9" x14ac:dyDescent="0.25">
      <c r="A18" s="4">
        <v>17</v>
      </c>
      <c r="B18" s="4" t="s">
        <v>1652</v>
      </c>
      <c r="C18" s="4" t="s">
        <v>3</v>
      </c>
      <c r="D18" s="4">
        <v>700</v>
      </c>
      <c r="E18" s="4" t="s">
        <v>151</v>
      </c>
      <c r="F18" s="4" t="s">
        <v>152</v>
      </c>
      <c r="G18" s="4" t="s">
        <v>153</v>
      </c>
      <c r="H18" s="4">
        <v>30</v>
      </c>
      <c r="I18" s="4" t="s">
        <v>141</v>
      </c>
    </row>
    <row r="19" spans="1:9" x14ac:dyDescent="0.25">
      <c r="A19" s="4">
        <v>18</v>
      </c>
      <c r="B19" s="4">
        <v>26</v>
      </c>
      <c r="C19" s="4" t="s">
        <v>3</v>
      </c>
      <c r="D19" s="4">
        <v>850</v>
      </c>
      <c r="E19" s="4" t="s">
        <v>154</v>
      </c>
      <c r="F19" s="4" t="s">
        <v>155</v>
      </c>
      <c r="G19" s="4" t="s">
        <v>156</v>
      </c>
      <c r="H19" s="4">
        <v>45</v>
      </c>
      <c r="I19" s="4" t="s">
        <v>30</v>
      </c>
    </row>
    <row r="20" spans="1:9" x14ac:dyDescent="0.25">
      <c r="A20" s="4">
        <v>19</v>
      </c>
      <c r="B20" s="4">
        <v>26</v>
      </c>
      <c r="C20" s="4" t="s">
        <v>3</v>
      </c>
      <c r="D20" s="4">
        <v>850</v>
      </c>
      <c r="E20" s="4" t="s">
        <v>157</v>
      </c>
      <c r="F20" s="4" t="s">
        <v>158</v>
      </c>
      <c r="G20" s="4" t="s">
        <v>159</v>
      </c>
      <c r="H20" s="4">
        <v>45</v>
      </c>
      <c r="I20" s="4" t="s">
        <v>30</v>
      </c>
    </row>
    <row r="21" spans="1:9" x14ac:dyDescent="0.25">
      <c r="A21" s="4">
        <v>20</v>
      </c>
      <c r="B21" s="4"/>
      <c r="C21" s="4" t="s">
        <v>3</v>
      </c>
      <c r="D21" s="4">
        <v>800</v>
      </c>
      <c r="E21" s="4" t="s">
        <v>160</v>
      </c>
      <c r="F21" s="4" t="s">
        <v>33</v>
      </c>
      <c r="G21" s="4" t="s">
        <v>34</v>
      </c>
      <c r="H21" s="4" t="s">
        <v>35</v>
      </c>
      <c r="I21" s="4" t="s">
        <v>7</v>
      </c>
    </row>
    <row r="22" spans="1:9" x14ac:dyDescent="0.25">
      <c r="A22" s="4">
        <v>21</v>
      </c>
      <c r="B22" s="4">
        <v>74</v>
      </c>
      <c r="C22" s="4" t="s">
        <v>3</v>
      </c>
      <c r="D22" s="4">
        <v>1500</v>
      </c>
      <c r="E22" s="4" t="s">
        <v>161</v>
      </c>
      <c r="F22" s="4" t="s">
        <v>162</v>
      </c>
      <c r="G22" s="4" t="s">
        <v>163</v>
      </c>
      <c r="H22" s="4">
        <v>48</v>
      </c>
      <c r="I22" s="4" t="s">
        <v>30</v>
      </c>
    </row>
    <row r="23" spans="1:9" x14ac:dyDescent="0.25">
      <c r="A23" s="13">
        <v>22</v>
      </c>
      <c r="B23" s="13"/>
      <c r="C23" s="13" t="s">
        <v>3</v>
      </c>
      <c r="D23" s="13">
        <v>3500</v>
      </c>
      <c r="E23" s="13" t="s">
        <v>83</v>
      </c>
      <c r="F23" s="13" t="s">
        <v>164</v>
      </c>
      <c r="G23" s="13" t="s">
        <v>165</v>
      </c>
      <c r="H23" s="13">
        <v>100</v>
      </c>
      <c r="I23" s="13" t="s">
        <v>7</v>
      </c>
    </row>
    <row r="24" spans="1:9" x14ac:dyDescent="0.25">
      <c r="A24" s="4">
        <v>24</v>
      </c>
      <c r="B24" s="4"/>
      <c r="C24" s="4" t="s">
        <v>3</v>
      </c>
      <c r="D24" s="4">
        <v>1600</v>
      </c>
      <c r="E24" s="4" t="s">
        <v>166</v>
      </c>
      <c r="F24" s="4" t="s">
        <v>167</v>
      </c>
      <c r="G24" s="4" t="s">
        <v>168</v>
      </c>
      <c r="H24" s="4" t="s">
        <v>169</v>
      </c>
      <c r="I24" s="4" t="s">
        <v>141</v>
      </c>
    </row>
    <row r="25" spans="1:9" x14ac:dyDescent="0.25">
      <c r="A25" s="4">
        <v>25</v>
      </c>
      <c r="B25" s="4"/>
      <c r="C25" s="4" t="s">
        <v>3</v>
      </c>
      <c r="D25" s="4">
        <v>1900</v>
      </c>
      <c r="E25" s="4" t="s">
        <v>170</v>
      </c>
      <c r="F25" s="4" t="s">
        <v>37</v>
      </c>
      <c r="G25" s="4" t="s">
        <v>38</v>
      </c>
      <c r="H25" s="4">
        <v>80</v>
      </c>
      <c r="I25" s="4" t="s">
        <v>128</v>
      </c>
    </row>
    <row r="26" spans="1:9" x14ac:dyDescent="0.25">
      <c r="A26" s="4">
        <v>26</v>
      </c>
      <c r="B26" s="4"/>
      <c r="C26" s="4" t="s">
        <v>3</v>
      </c>
      <c r="D26" s="4">
        <v>850</v>
      </c>
      <c r="E26" s="4" t="s">
        <v>171</v>
      </c>
      <c r="F26" s="4" t="s">
        <v>172</v>
      </c>
      <c r="G26" s="4" t="s">
        <v>173</v>
      </c>
      <c r="H26" s="4">
        <v>45</v>
      </c>
      <c r="I26" s="4" t="s">
        <v>174</v>
      </c>
    </row>
    <row r="27" spans="1:9" x14ac:dyDescent="0.25">
      <c r="A27" s="13">
        <v>27</v>
      </c>
      <c r="B27" s="13"/>
      <c r="C27" s="13" t="s">
        <v>3</v>
      </c>
      <c r="D27" s="13">
        <v>800</v>
      </c>
      <c r="E27" s="13" t="s">
        <v>175</v>
      </c>
      <c r="F27" s="13" t="s">
        <v>176</v>
      </c>
      <c r="G27" s="13" t="s">
        <v>177</v>
      </c>
      <c r="H27" s="13">
        <v>45</v>
      </c>
      <c r="I27" s="13" t="s">
        <v>133</v>
      </c>
    </row>
    <row r="28" spans="1:9" x14ac:dyDescent="0.25">
      <c r="A28" s="4">
        <v>28</v>
      </c>
      <c r="B28" s="4"/>
      <c r="C28" s="4" t="s">
        <v>3</v>
      </c>
      <c r="D28" s="4">
        <v>700</v>
      </c>
      <c r="E28" s="4" t="s">
        <v>40</v>
      </c>
      <c r="F28" s="4" t="s">
        <v>41</v>
      </c>
      <c r="G28" s="4" t="s">
        <v>42</v>
      </c>
      <c r="H28" s="4">
        <v>55</v>
      </c>
      <c r="I28" s="4" t="s">
        <v>178</v>
      </c>
    </row>
    <row r="29" spans="1:9" x14ac:dyDescent="0.25">
      <c r="A29" s="4">
        <v>29</v>
      </c>
      <c r="B29" s="4"/>
      <c r="C29" s="4" t="s">
        <v>98</v>
      </c>
      <c r="D29" s="4">
        <v>700</v>
      </c>
      <c r="E29" s="4" t="s">
        <v>179</v>
      </c>
      <c r="F29" s="4" t="s">
        <v>46</v>
      </c>
      <c r="G29" s="4" t="s">
        <v>180</v>
      </c>
      <c r="H29" s="4" t="s">
        <v>46</v>
      </c>
      <c r="I29" s="4" t="s">
        <v>181</v>
      </c>
    </row>
    <row r="30" spans="1:9" x14ac:dyDescent="0.25">
      <c r="A30" s="4">
        <v>30</v>
      </c>
      <c r="B30" s="4"/>
      <c r="C30" s="4" t="s">
        <v>3</v>
      </c>
      <c r="D30" s="4">
        <v>2300</v>
      </c>
      <c r="E30" s="4" t="s">
        <v>182</v>
      </c>
      <c r="F30" s="4" t="s">
        <v>183</v>
      </c>
      <c r="G30" s="4" t="s">
        <v>184</v>
      </c>
      <c r="H30" s="4">
        <v>45</v>
      </c>
      <c r="I30" s="4" t="s">
        <v>141</v>
      </c>
    </row>
    <row r="31" spans="1:9" x14ac:dyDescent="0.25">
      <c r="A31" s="4">
        <v>31</v>
      </c>
      <c r="B31" s="4"/>
      <c r="C31" s="4" t="s">
        <v>3</v>
      </c>
      <c r="D31" s="4">
        <v>450</v>
      </c>
      <c r="E31" s="4" t="s">
        <v>185</v>
      </c>
      <c r="F31" s="4" t="s">
        <v>186</v>
      </c>
      <c r="G31" s="4" t="s">
        <v>187</v>
      </c>
      <c r="H31" s="4">
        <v>10</v>
      </c>
      <c r="I31" s="4" t="s">
        <v>188</v>
      </c>
    </row>
    <row r="32" spans="1:9" x14ac:dyDescent="0.25">
      <c r="A32" s="4">
        <v>32</v>
      </c>
      <c r="B32" s="4">
        <v>75</v>
      </c>
      <c r="C32" s="4" t="s">
        <v>98</v>
      </c>
      <c r="D32" s="4">
        <v>1500</v>
      </c>
      <c r="E32" s="4" t="s">
        <v>100</v>
      </c>
      <c r="F32" s="4" t="s">
        <v>46</v>
      </c>
      <c r="G32" s="4" t="s">
        <v>189</v>
      </c>
      <c r="H32" s="4" t="s">
        <v>46</v>
      </c>
      <c r="I32" s="4" t="s">
        <v>7</v>
      </c>
    </row>
    <row r="33" spans="1:9" x14ac:dyDescent="0.25">
      <c r="A33" s="13">
        <v>33</v>
      </c>
      <c r="B33" s="13">
        <v>39</v>
      </c>
      <c r="C33" s="13" t="s">
        <v>44</v>
      </c>
      <c r="D33" s="13">
        <v>2100</v>
      </c>
      <c r="E33" s="13" t="s">
        <v>4</v>
      </c>
      <c r="F33" s="13" t="s">
        <v>190</v>
      </c>
      <c r="G33" s="13"/>
      <c r="H33" s="13" t="s">
        <v>46</v>
      </c>
      <c r="I33" s="13" t="s">
        <v>7</v>
      </c>
    </row>
    <row r="34" spans="1:9" x14ac:dyDescent="0.25">
      <c r="A34" s="4">
        <v>34</v>
      </c>
      <c r="B34" s="4"/>
      <c r="C34" s="4" t="s">
        <v>44</v>
      </c>
      <c r="D34" s="4">
        <v>2100</v>
      </c>
      <c r="E34" s="4" t="s">
        <v>4</v>
      </c>
      <c r="F34" s="4" t="s">
        <v>45</v>
      </c>
      <c r="G34" s="4"/>
      <c r="H34" s="4" t="s">
        <v>46</v>
      </c>
      <c r="I34" s="4" t="s">
        <v>30</v>
      </c>
    </row>
    <row r="35" spans="1:9" x14ac:dyDescent="0.25">
      <c r="A35" s="13">
        <v>35</v>
      </c>
      <c r="B35" s="13"/>
      <c r="C35" s="13" t="s">
        <v>44</v>
      </c>
      <c r="D35" s="13">
        <v>1900</v>
      </c>
      <c r="E35" s="13" t="s">
        <v>191</v>
      </c>
      <c r="F35" s="13" t="s">
        <v>9</v>
      </c>
      <c r="G35" s="13"/>
      <c r="H35" s="13" t="s">
        <v>46</v>
      </c>
      <c r="I35" s="13" t="s">
        <v>128</v>
      </c>
    </row>
    <row r="36" spans="1:9" x14ac:dyDescent="0.25">
      <c r="A36" s="13">
        <v>36</v>
      </c>
      <c r="B36" s="13"/>
      <c r="C36" s="13" t="s">
        <v>44</v>
      </c>
      <c r="D36" s="13">
        <v>1900</v>
      </c>
      <c r="E36" s="13" t="s">
        <v>192</v>
      </c>
      <c r="F36" s="13" t="s">
        <v>10</v>
      </c>
      <c r="G36" s="13"/>
      <c r="H36" s="13" t="s">
        <v>46</v>
      </c>
      <c r="I36" s="13" t="s">
        <v>128</v>
      </c>
    </row>
    <row r="37" spans="1:9" x14ac:dyDescent="0.25">
      <c r="A37" s="4">
        <v>37</v>
      </c>
      <c r="B37" s="4"/>
      <c r="C37" s="4" t="s">
        <v>44</v>
      </c>
      <c r="D37" s="4">
        <v>1900</v>
      </c>
      <c r="E37" s="4" t="s">
        <v>193</v>
      </c>
      <c r="F37" s="4" t="s">
        <v>194</v>
      </c>
      <c r="G37" s="4"/>
      <c r="H37" s="4" t="s">
        <v>46</v>
      </c>
      <c r="I37" s="4" t="s">
        <v>7</v>
      </c>
    </row>
    <row r="38" spans="1:9" x14ac:dyDescent="0.25">
      <c r="A38" s="4">
        <v>38</v>
      </c>
      <c r="B38" s="4">
        <v>41</v>
      </c>
      <c r="C38" s="4" t="s">
        <v>44</v>
      </c>
      <c r="D38" s="4">
        <v>2600</v>
      </c>
      <c r="E38" s="4" t="s">
        <v>195</v>
      </c>
      <c r="F38" s="4" t="s">
        <v>48</v>
      </c>
      <c r="G38" s="4"/>
      <c r="H38" s="4" t="s">
        <v>46</v>
      </c>
      <c r="I38" s="4" t="s">
        <v>7</v>
      </c>
    </row>
    <row r="39" spans="1:9" x14ac:dyDescent="0.25">
      <c r="A39" s="4">
        <v>39</v>
      </c>
      <c r="B39" s="4"/>
      <c r="C39" s="4" t="s">
        <v>44</v>
      </c>
      <c r="D39" s="4">
        <v>1900</v>
      </c>
      <c r="E39" s="4" t="s">
        <v>50</v>
      </c>
      <c r="F39" s="4" t="s">
        <v>51</v>
      </c>
      <c r="G39" s="4"/>
      <c r="H39" s="4" t="s">
        <v>46</v>
      </c>
      <c r="I39" s="4" t="s">
        <v>7</v>
      </c>
    </row>
    <row r="40" spans="1:9" x14ac:dyDescent="0.25">
      <c r="A40" s="4">
        <v>40</v>
      </c>
      <c r="B40" s="4"/>
      <c r="C40" s="4" t="s">
        <v>44</v>
      </c>
      <c r="D40" s="4">
        <v>2300</v>
      </c>
      <c r="E40" s="4" t="s">
        <v>54</v>
      </c>
      <c r="F40" s="4" t="s">
        <v>55</v>
      </c>
      <c r="G40" s="4"/>
      <c r="H40" s="4" t="s">
        <v>46</v>
      </c>
      <c r="I40" s="4" t="s">
        <v>7</v>
      </c>
    </row>
    <row r="41" spans="1:9" x14ac:dyDescent="0.25">
      <c r="A41" s="4">
        <v>41</v>
      </c>
      <c r="B41" s="4"/>
      <c r="C41" s="4" t="s">
        <v>44</v>
      </c>
      <c r="D41" s="4">
        <v>2500</v>
      </c>
      <c r="E41" s="4" t="s">
        <v>56</v>
      </c>
      <c r="F41" s="4" t="s">
        <v>57</v>
      </c>
      <c r="G41" s="4"/>
      <c r="H41" s="4" t="s">
        <v>46</v>
      </c>
      <c r="I41" s="4" t="s">
        <v>7</v>
      </c>
    </row>
    <row r="42" spans="1:9" x14ac:dyDescent="0.25">
      <c r="A42" s="4">
        <v>42</v>
      </c>
      <c r="B42" s="4"/>
      <c r="C42" s="4" t="s">
        <v>44</v>
      </c>
      <c r="D42" s="4">
        <v>3500</v>
      </c>
      <c r="E42" s="4" t="s">
        <v>196</v>
      </c>
      <c r="F42" s="4" t="s">
        <v>197</v>
      </c>
      <c r="G42" s="4"/>
      <c r="H42" s="4" t="s">
        <v>46</v>
      </c>
      <c r="I42" s="4" t="s">
        <v>7</v>
      </c>
    </row>
    <row r="43" spans="1:9" x14ac:dyDescent="0.25">
      <c r="A43" s="4">
        <v>43</v>
      </c>
      <c r="B43" s="4"/>
      <c r="C43" s="4" t="s">
        <v>44</v>
      </c>
      <c r="D43" s="4">
        <v>3700</v>
      </c>
      <c r="E43" s="4" t="s">
        <v>83</v>
      </c>
      <c r="F43" s="4" t="s">
        <v>198</v>
      </c>
      <c r="G43" s="4"/>
      <c r="H43" s="4" t="s">
        <v>46</v>
      </c>
      <c r="I43" s="4" t="s">
        <v>7</v>
      </c>
    </row>
    <row r="44" spans="1:9" x14ac:dyDescent="0.25">
      <c r="A44" s="4">
        <v>44</v>
      </c>
      <c r="B44" s="4"/>
      <c r="C44" s="4" t="s">
        <v>44</v>
      </c>
      <c r="D44" s="4">
        <v>700</v>
      </c>
      <c r="E44" s="4" t="s">
        <v>40</v>
      </c>
      <c r="F44" s="4" t="s">
        <v>199</v>
      </c>
      <c r="G44" s="4"/>
      <c r="H44" s="4" t="s">
        <v>46</v>
      </c>
      <c r="I44" s="4" t="s">
        <v>178</v>
      </c>
    </row>
    <row r="45" spans="1:9" x14ac:dyDescent="0.25">
      <c r="A45" s="13">
        <v>45</v>
      </c>
      <c r="B45" s="13">
        <v>50</v>
      </c>
      <c r="C45" s="13" t="s">
        <v>44</v>
      </c>
      <c r="D45" s="13">
        <v>1500</v>
      </c>
      <c r="E45" s="13" t="s">
        <v>200</v>
      </c>
      <c r="F45" s="13" t="s">
        <v>201</v>
      </c>
      <c r="G45" s="13"/>
      <c r="H45" s="13" t="s">
        <v>46</v>
      </c>
      <c r="I45" s="13" t="s">
        <v>7</v>
      </c>
    </row>
    <row r="46" spans="1:9" x14ac:dyDescent="0.25">
      <c r="A46" s="4">
        <v>46</v>
      </c>
      <c r="B46" s="4"/>
      <c r="C46" s="4" t="s">
        <v>44</v>
      </c>
      <c r="D46" s="4">
        <v>5200</v>
      </c>
      <c r="E46" s="4" t="s">
        <v>202</v>
      </c>
      <c r="F46" s="4" t="s">
        <v>203</v>
      </c>
      <c r="G46" s="4"/>
      <c r="H46" s="4" t="s">
        <v>46</v>
      </c>
      <c r="I46" s="4" t="s">
        <v>204</v>
      </c>
    </row>
    <row r="47" spans="1:9" x14ac:dyDescent="0.25">
      <c r="A47" s="4">
        <v>47</v>
      </c>
      <c r="B47" s="4"/>
      <c r="C47" s="4" t="s">
        <v>44</v>
      </c>
      <c r="D47" s="4">
        <v>5900</v>
      </c>
      <c r="E47" s="4" t="s">
        <v>205</v>
      </c>
      <c r="F47" s="4" t="s">
        <v>206</v>
      </c>
      <c r="G47" s="4"/>
      <c r="H47" s="4" t="s">
        <v>46</v>
      </c>
      <c r="I47" s="4" t="s">
        <v>204</v>
      </c>
    </row>
    <row r="48" spans="1:9" x14ac:dyDescent="0.25">
      <c r="A48" s="4">
        <v>48</v>
      </c>
      <c r="B48" s="4"/>
      <c r="C48" s="4" t="s">
        <v>44</v>
      </c>
      <c r="D48" s="4">
        <v>3500</v>
      </c>
      <c r="E48" s="4" t="s">
        <v>207</v>
      </c>
      <c r="F48" s="4" t="s">
        <v>208</v>
      </c>
      <c r="G48" s="4"/>
      <c r="H48" s="4" t="s">
        <v>46</v>
      </c>
      <c r="I48" s="4" t="s">
        <v>7</v>
      </c>
    </row>
    <row r="49" spans="1:12" x14ac:dyDescent="0.25">
      <c r="A49" s="4">
        <v>49</v>
      </c>
      <c r="B49" s="4">
        <v>48</v>
      </c>
      <c r="C49" s="4" t="s">
        <v>44</v>
      </c>
      <c r="D49" s="4">
        <v>3500</v>
      </c>
      <c r="E49" s="4" t="s">
        <v>83</v>
      </c>
      <c r="F49" s="4" t="s">
        <v>208</v>
      </c>
      <c r="G49" s="4"/>
      <c r="H49" s="4" t="s">
        <v>46</v>
      </c>
      <c r="I49" s="4" t="s">
        <v>204</v>
      </c>
    </row>
    <row r="50" spans="1:12" x14ac:dyDescent="0.25">
      <c r="A50" s="4">
        <v>50</v>
      </c>
      <c r="B50" s="4"/>
      <c r="C50" s="4" t="s">
        <v>44</v>
      </c>
      <c r="D50" s="4">
        <v>1500</v>
      </c>
      <c r="E50" s="4" t="s">
        <v>100</v>
      </c>
      <c r="F50" s="4" t="s">
        <v>59</v>
      </c>
      <c r="G50" s="4"/>
      <c r="H50" s="4" t="s">
        <v>46</v>
      </c>
      <c r="I50" s="4" t="s">
        <v>178</v>
      </c>
      <c r="L50" s="1" t="str">
        <f t="shared" ref="L50:L68" si="0">IF(B50="","","B" &amp;B50)</f>
        <v/>
      </c>
    </row>
    <row r="51" spans="1:12" x14ac:dyDescent="0.25">
      <c r="A51" s="4">
        <v>51</v>
      </c>
      <c r="B51" s="4"/>
      <c r="C51" s="4" t="s">
        <v>44</v>
      </c>
      <c r="D51" s="4">
        <v>1500</v>
      </c>
      <c r="E51" s="4" t="s">
        <v>209</v>
      </c>
      <c r="F51" s="4" t="s">
        <v>61</v>
      </c>
      <c r="G51" s="4"/>
      <c r="H51" s="4" t="s">
        <v>46</v>
      </c>
      <c r="I51" s="4" t="s">
        <v>210</v>
      </c>
      <c r="L51" s="1" t="str">
        <f t="shared" si="0"/>
        <v/>
      </c>
    </row>
    <row r="52" spans="1:12" x14ac:dyDescent="0.25">
      <c r="A52" s="4">
        <v>52</v>
      </c>
      <c r="B52" s="4"/>
      <c r="C52" s="4" t="s">
        <v>44</v>
      </c>
      <c r="D52" s="4">
        <v>3300</v>
      </c>
      <c r="E52" s="4" t="s">
        <v>83</v>
      </c>
      <c r="F52" s="4" t="s">
        <v>211</v>
      </c>
      <c r="G52" s="4"/>
      <c r="H52" s="4" t="s">
        <v>46</v>
      </c>
      <c r="I52" s="4" t="s">
        <v>7</v>
      </c>
      <c r="L52" s="1" t="str">
        <f t="shared" si="0"/>
        <v/>
      </c>
    </row>
    <row r="53" spans="1:12" x14ac:dyDescent="0.25">
      <c r="A53" s="4">
        <v>53</v>
      </c>
      <c r="B53" s="4"/>
      <c r="C53" s="4" t="s">
        <v>44</v>
      </c>
      <c r="D53" s="4">
        <v>2400</v>
      </c>
      <c r="E53" s="4" t="s">
        <v>54</v>
      </c>
      <c r="F53" s="4" t="s">
        <v>212</v>
      </c>
      <c r="G53" s="4"/>
      <c r="H53" s="4" t="s">
        <v>46</v>
      </c>
      <c r="I53" s="4" t="s">
        <v>133</v>
      </c>
      <c r="L53" s="1" t="str">
        <f t="shared" si="0"/>
        <v/>
      </c>
    </row>
    <row r="54" spans="1:12" x14ac:dyDescent="0.25">
      <c r="A54" s="4">
        <v>65</v>
      </c>
      <c r="B54" s="4"/>
      <c r="C54" s="4" t="s">
        <v>3</v>
      </c>
      <c r="D54" s="4">
        <v>2100</v>
      </c>
      <c r="E54" s="4" t="s">
        <v>63</v>
      </c>
      <c r="F54" s="4" t="s">
        <v>64</v>
      </c>
      <c r="G54" s="4" t="s">
        <v>213</v>
      </c>
      <c r="H54" s="4">
        <v>190</v>
      </c>
      <c r="I54" s="4" t="s">
        <v>7</v>
      </c>
      <c r="L54" s="1" t="str">
        <f t="shared" si="0"/>
        <v/>
      </c>
    </row>
    <row r="55" spans="1:12" x14ac:dyDescent="0.25">
      <c r="A55" s="4">
        <v>66</v>
      </c>
      <c r="B55" s="4"/>
      <c r="C55" s="4" t="s">
        <v>3</v>
      </c>
      <c r="D55" s="4">
        <v>1700</v>
      </c>
      <c r="E55" s="4" t="s">
        <v>214</v>
      </c>
      <c r="F55" s="4" t="s">
        <v>66</v>
      </c>
      <c r="G55" s="4" t="s">
        <v>104</v>
      </c>
      <c r="H55" s="4">
        <v>400</v>
      </c>
      <c r="I55" s="4" t="s">
        <v>128</v>
      </c>
      <c r="L55" s="1" t="str">
        <f t="shared" si="0"/>
        <v/>
      </c>
    </row>
    <row r="56" spans="1:12" x14ac:dyDescent="0.25">
      <c r="A56" s="4">
        <v>67</v>
      </c>
      <c r="B56" s="4"/>
      <c r="C56" s="4" t="s">
        <v>98</v>
      </c>
      <c r="D56" s="4">
        <v>700</v>
      </c>
      <c r="E56" s="4" t="s">
        <v>215</v>
      </c>
      <c r="F56" s="4" t="s">
        <v>46</v>
      </c>
      <c r="G56" s="4" t="s">
        <v>216</v>
      </c>
      <c r="H56" s="4" t="s">
        <v>46</v>
      </c>
      <c r="I56" s="4" t="s">
        <v>7</v>
      </c>
      <c r="L56" s="1" t="str">
        <f t="shared" si="0"/>
        <v/>
      </c>
    </row>
    <row r="57" spans="1:12" x14ac:dyDescent="0.25">
      <c r="A57" s="4">
        <v>68</v>
      </c>
      <c r="B57" s="4"/>
      <c r="C57" s="4" t="s">
        <v>3</v>
      </c>
      <c r="D57" s="4">
        <v>700</v>
      </c>
      <c r="E57" s="4" t="s">
        <v>217</v>
      </c>
      <c r="F57" s="4" t="s">
        <v>218</v>
      </c>
      <c r="G57" s="4" t="s">
        <v>219</v>
      </c>
      <c r="H57" s="4">
        <v>55</v>
      </c>
      <c r="I57" s="4" t="s">
        <v>30</v>
      </c>
      <c r="L57" s="1" t="str">
        <f t="shared" si="0"/>
        <v/>
      </c>
    </row>
    <row r="58" spans="1:12" x14ac:dyDescent="0.25">
      <c r="A58" s="4">
        <v>69</v>
      </c>
      <c r="B58" s="4"/>
      <c r="C58" s="4" t="s">
        <v>98</v>
      </c>
      <c r="D58" s="4">
        <v>2600</v>
      </c>
      <c r="E58" s="4" t="s">
        <v>195</v>
      </c>
      <c r="F58" s="4" t="s">
        <v>46</v>
      </c>
      <c r="G58" s="4" t="s">
        <v>48</v>
      </c>
      <c r="H58" s="4" t="s">
        <v>46</v>
      </c>
      <c r="I58" s="4">
        <v>5</v>
      </c>
      <c r="L58" s="1" t="str">
        <f t="shared" si="0"/>
        <v/>
      </c>
    </row>
    <row r="59" spans="1:12" x14ac:dyDescent="0.25">
      <c r="A59" s="4">
        <v>70</v>
      </c>
      <c r="B59" s="4"/>
      <c r="C59" s="4" t="s">
        <v>3</v>
      </c>
      <c r="D59" s="4">
        <v>2000</v>
      </c>
      <c r="E59" s="4" t="s">
        <v>69</v>
      </c>
      <c r="F59" s="4" t="s">
        <v>70</v>
      </c>
      <c r="G59" s="4" t="s">
        <v>71</v>
      </c>
      <c r="H59" s="4" t="s">
        <v>220</v>
      </c>
      <c r="I59" s="4" t="s">
        <v>30</v>
      </c>
      <c r="L59" s="1" t="str">
        <f t="shared" si="0"/>
        <v/>
      </c>
    </row>
    <row r="60" spans="1:12" x14ac:dyDescent="0.25">
      <c r="A60" s="4">
        <v>71</v>
      </c>
      <c r="B60" s="4"/>
      <c r="C60" s="4" t="s">
        <v>3</v>
      </c>
      <c r="D60" s="4">
        <v>600</v>
      </c>
      <c r="E60" s="4" t="s">
        <v>221</v>
      </c>
      <c r="F60" s="4" t="s">
        <v>74</v>
      </c>
      <c r="G60" s="4" t="s">
        <v>75</v>
      </c>
      <c r="H60" s="4" t="s">
        <v>76</v>
      </c>
      <c r="I60" s="4" t="s">
        <v>7</v>
      </c>
      <c r="L60" s="1" t="str">
        <f t="shared" si="0"/>
        <v/>
      </c>
    </row>
    <row r="61" spans="1:12" x14ac:dyDescent="0.25">
      <c r="A61" s="4">
        <v>72</v>
      </c>
      <c r="B61" s="4"/>
      <c r="C61" s="4" t="s">
        <v>3</v>
      </c>
      <c r="D61" s="4">
        <v>450</v>
      </c>
      <c r="E61" s="4" t="s">
        <v>222</v>
      </c>
      <c r="F61" s="4" t="s">
        <v>223</v>
      </c>
      <c r="G61" s="4" t="s">
        <v>224</v>
      </c>
      <c r="H61" s="4">
        <v>10</v>
      </c>
      <c r="I61" s="4" t="s">
        <v>188</v>
      </c>
      <c r="L61" s="1" t="str">
        <f t="shared" si="0"/>
        <v/>
      </c>
    </row>
    <row r="62" spans="1:12" x14ac:dyDescent="0.25">
      <c r="A62" s="4">
        <v>73</v>
      </c>
      <c r="B62" s="4"/>
      <c r="C62" s="4" t="s">
        <v>3</v>
      </c>
      <c r="D62" s="4">
        <v>450</v>
      </c>
      <c r="E62" s="4" t="s">
        <v>225</v>
      </c>
      <c r="F62" s="4" t="s">
        <v>226</v>
      </c>
      <c r="G62" s="4" t="s">
        <v>227</v>
      </c>
      <c r="H62" s="4">
        <v>10</v>
      </c>
      <c r="I62" s="4" t="s">
        <v>188</v>
      </c>
      <c r="L62" s="1" t="str">
        <f t="shared" si="0"/>
        <v/>
      </c>
    </row>
    <row r="63" spans="1:12" x14ac:dyDescent="0.25">
      <c r="A63" s="4">
        <v>74</v>
      </c>
      <c r="B63" s="4"/>
      <c r="C63" s="4" t="s">
        <v>3</v>
      </c>
      <c r="D63" s="4">
        <v>1500</v>
      </c>
      <c r="E63" s="4" t="s">
        <v>228</v>
      </c>
      <c r="F63" s="4" t="s">
        <v>78</v>
      </c>
      <c r="G63" s="4" t="s">
        <v>79</v>
      </c>
      <c r="H63" s="4">
        <v>48</v>
      </c>
      <c r="I63" s="4" t="s">
        <v>128</v>
      </c>
      <c r="L63" s="1" t="str">
        <f t="shared" si="0"/>
        <v/>
      </c>
    </row>
    <row r="64" spans="1:12" x14ac:dyDescent="0.25">
      <c r="A64" s="4">
        <v>75</v>
      </c>
      <c r="B64" s="4"/>
      <c r="C64" s="4" t="s">
        <v>98</v>
      </c>
      <c r="D64" s="4">
        <v>1500</v>
      </c>
      <c r="E64" s="4" t="s">
        <v>100</v>
      </c>
      <c r="F64" s="4" t="s">
        <v>46</v>
      </c>
      <c r="G64" s="4" t="s">
        <v>59</v>
      </c>
      <c r="H64" s="4" t="s">
        <v>46</v>
      </c>
      <c r="I64" s="4" t="s">
        <v>229</v>
      </c>
      <c r="L64" s="1" t="str">
        <f t="shared" si="0"/>
        <v/>
      </c>
    </row>
    <row r="65" spans="1:12" x14ac:dyDescent="0.25">
      <c r="A65" s="4">
        <v>76</v>
      </c>
      <c r="B65" s="4"/>
      <c r="C65" s="4" t="s">
        <v>98</v>
      </c>
      <c r="D65" s="4">
        <v>1500</v>
      </c>
      <c r="E65" s="4" t="s">
        <v>209</v>
      </c>
      <c r="F65" s="4" t="s">
        <v>46</v>
      </c>
      <c r="G65" s="4" t="s">
        <v>61</v>
      </c>
      <c r="H65" s="4" t="s">
        <v>46</v>
      </c>
      <c r="I65" s="4">
        <v>5</v>
      </c>
      <c r="L65" s="1" t="str">
        <f t="shared" si="0"/>
        <v/>
      </c>
    </row>
    <row r="66" spans="1:12" x14ac:dyDescent="0.25">
      <c r="A66" s="4">
        <v>85</v>
      </c>
      <c r="B66" s="4"/>
      <c r="C66" s="4" t="s">
        <v>3</v>
      </c>
      <c r="D66" s="4">
        <v>700</v>
      </c>
      <c r="E66" s="4" t="s">
        <v>230</v>
      </c>
      <c r="F66" s="4" t="s">
        <v>231</v>
      </c>
      <c r="G66" s="4" t="s">
        <v>232</v>
      </c>
      <c r="H66" s="4">
        <v>30</v>
      </c>
      <c r="I66" s="4" t="s">
        <v>141</v>
      </c>
      <c r="L66" s="1" t="str">
        <f t="shared" si="0"/>
        <v/>
      </c>
    </row>
    <row r="67" spans="1:12" x14ac:dyDescent="0.25">
      <c r="A67" s="13">
        <v>252</v>
      </c>
      <c r="B67" s="13"/>
      <c r="C67" s="13" t="s">
        <v>98</v>
      </c>
      <c r="D67" s="13">
        <v>5200</v>
      </c>
      <c r="E67" s="13" t="s">
        <v>233</v>
      </c>
      <c r="F67" s="13" t="s">
        <v>46</v>
      </c>
      <c r="G67" s="13" t="s">
        <v>234</v>
      </c>
      <c r="H67" s="13" t="s">
        <v>46</v>
      </c>
      <c r="I67" s="13">
        <v>20</v>
      </c>
      <c r="L67" s="1" t="str">
        <f t="shared" si="0"/>
        <v/>
      </c>
    </row>
    <row r="68" spans="1:12" x14ac:dyDescent="0.25">
      <c r="A68" s="13">
        <v>255</v>
      </c>
      <c r="B68" s="13"/>
      <c r="C68" s="13" t="s">
        <v>98</v>
      </c>
      <c r="D68" s="13">
        <v>5800</v>
      </c>
      <c r="E68" s="13" t="s">
        <v>235</v>
      </c>
      <c r="F68" s="13" t="s">
        <v>46</v>
      </c>
      <c r="G68" s="13" t="s">
        <v>236</v>
      </c>
      <c r="H68" s="13" t="s">
        <v>46</v>
      </c>
      <c r="I68" s="13">
        <v>20</v>
      </c>
      <c r="L68" s="1" t="str">
        <f t="shared" si="0"/>
        <v/>
      </c>
    </row>
    <row r="70" spans="1:12" x14ac:dyDescent="0.25">
      <c r="A70" s="10" t="s">
        <v>239</v>
      </c>
    </row>
    <row r="71" spans="1:12" x14ac:dyDescent="0.25">
      <c r="A71" s="10" t="s">
        <v>240</v>
      </c>
    </row>
    <row r="72" spans="1:12" x14ac:dyDescent="0.25">
      <c r="A72" s="10" t="s">
        <v>241</v>
      </c>
    </row>
    <row r="73" spans="1:12" x14ac:dyDescent="0.25">
      <c r="A73" s="10" t="s">
        <v>242</v>
      </c>
    </row>
    <row r="74" spans="1:12" x14ac:dyDescent="0.25">
      <c r="A74" s="11" t="s">
        <v>243</v>
      </c>
    </row>
    <row r="75" spans="1:12" x14ac:dyDescent="0.25">
      <c r="A75" s="10" t="s">
        <v>244</v>
      </c>
    </row>
    <row r="76" spans="1:12" x14ac:dyDescent="0.25">
      <c r="A76" s="11" t="s">
        <v>245</v>
      </c>
    </row>
    <row r="77" spans="1:12" x14ac:dyDescent="0.25">
      <c r="A77" s="11" t="s">
        <v>246</v>
      </c>
    </row>
    <row r="78" spans="1:12" x14ac:dyDescent="0.25">
      <c r="A78" s="11" t="s">
        <v>247</v>
      </c>
    </row>
    <row r="79" spans="1:12" x14ac:dyDescent="0.25">
      <c r="A79" s="11" t="s">
        <v>248</v>
      </c>
    </row>
    <row r="80" spans="1:12" x14ac:dyDescent="0.25">
      <c r="A80" s="10" t="s">
        <v>249</v>
      </c>
    </row>
    <row r="81" spans="1:1" x14ac:dyDescent="0.25">
      <c r="A81" s="11" t="s">
        <v>250</v>
      </c>
    </row>
    <row r="82" spans="1:1" x14ac:dyDescent="0.25">
      <c r="A82" s="11" t="s">
        <v>251</v>
      </c>
    </row>
    <row r="83" spans="1:1" x14ac:dyDescent="0.25">
      <c r="A83" s="10" t="s">
        <v>252</v>
      </c>
    </row>
    <row r="84" spans="1:1" x14ac:dyDescent="0.25">
      <c r="A84" s="12" t="s">
        <v>253</v>
      </c>
    </row>
    <row r="85" spans="1:1" x14ac:dyDescent="0.25">
      <c r="A85" s="12" t="s">
        <v>254</v>
      </c>
    </row>
    <row r="86" spans="1:1" x14ac:dyDescent="0.25">
      <c r="A86" s="11" t="s">
        <v>255</v>
      </c>
    </row>
    <row r="87" spans="1:1" x14ac:dyDescent="0.25">
      <c r="A87" s="10" t="s">
        <v>256</v>
      </c>
    </row>
  </sheetData>
  <sortState xmlns:xlrd2="http://schemas.microsoft.com/office/spreadsheetml/2017/richdata2" ref="A6:I68">
    <sortCondition ref="A6:A68"/>
  </sortState>
  <mergeCells count="1">
    <mergeCell ref="A3:K3"/>
  </mergeCells>
  <hyperlinks>
    <hyperlink ref="A74" r:id="rId1" location="cite_ref-6" tooltip="Jump up" display="https://en.wikipedia.org/wiki/LTE_frequency_bands - cite_ref-6" xr:uid="{79DE44C6-8B8B-4DC9-B3E9-92F97AAA1888}"/>
    <hyperlink ref="A76" r:id="rId2" location="cite_ref-8" tooltip="Jump up" display="https://en.wikipedia.org/wiki/LTE_frequency_bands - cite_ref-8" xr:uid="{E132FC27-575C-43A6-BDA6-8782E88CC77E}"/>
    <hyperlink ref="A77" r:id="rId3" location="cite_ref-9" tooltip="Jump up" display="https://en.wikipedia.org/wiki/LTE_frequency_bands - cite_ref-9" xr:uid="{CC8DFF6B-3664-4214-9822-2161F1C8696B}"/>
    <hyperlink ref="A78" r:id="rId4" location="cite_ref-10" tooltip="Jump up" display="https://en.wikipedia.org/wiki/LTE_frequency_bands - cite_ref-10" xr:uid="{79F8B361-995B-4159-B131-44711E70D2BF}"/>
    <hyperlink ref="A79" r:id="rId5" location="cite_ref-11" tooltip="Jump up" display="https://en.wikipedia.org/wiki/LTE_frequency_bands - cite_ref-11" xr:uid="{362D0571-0BFF-4A7F-88C3-6E5DB29750DD}"/>
    <hyperlink ref="A81" r:id="rId6" location="cite_ref-13" tooltip="Jump up" display="https://en.wikipedia.org/wiki/LTE_frequency_bands - cite_ref-13" xr:uid="{7A796C03-8013-48DB-AA2C-4C68333305C5}"/>
    <hyperlink ref="A82" r:id="rId7" location="cite_ref-14" tooltip="Jump up" display="https://en.wikipedia.org/wiki/LTE_frequency_bands - cite_ref-14" xr:uid="{B91DE7BE-6C6A-408C-891B-045481236955}"/>
    <hyperlink ref="A86" r:id="rId8" location="cite_ref-18" tooltip="Jump up" display="https://en.wikipedia.org/wiki/LTE_frequency_bands - cite_ref-18" xr:uid="{6B224F5E-5AE9-4726-84ED-9BEB89E525AA}"/>
  </hyperlinks>
  <pageMargins left="0.7" right="0.7" top="0.75" bottom="0.75" header="0.3" footer="0.3"/>
  <pageSetup paperSize="9" orientation="portrait" horizontalDpi="1200" verticalDpi="1200" r:id="rId9"/>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63539-DF6D-45B5-83DD-7A88A2B699D5}">
  <dimension ref="A1:Q87"/>
  <sheetViews>
    <sheetView topLeftCell="A44" workbookViewId="0">
      <selection activeCell="A89" sqref="A89:XFD90"/>
    </sheetView>
  </sheetViews>
  <sheetFormatPr baseColWidth="10" defaultColWidth="11.5703125" defaultRowHeight="15" x14ac:dyDescent="0.25"/>
  <cols>
    <col min="1" max="1" width="6.28515625" style="1" customWidth="1"/>
    <col min="2" max="2" width="8.7109375" style="1" customWidth="1"/>
    <col min="3" max="3" width="7.5703125" style="1" customWidth="1"/>
    <col min="4" max="4" width="8" style="1" customWidth="1"/>
    <col min="5" max="5" width="19.42578125" style="1" customWidth="1"/>
    <col min="6" max="9" width="8.85546875" style="1" customWidth="1"/>
    <col min="10" max="10" width="8.7109375" style="1" customWidth="1"/>
    <col min="11" max="11" width="16.5703125" style="1" customWidth="1"/>
    <col min="12" max="14" width="9.5703125" style="1" customWidth="1"/>
    <col min="15" max="16384" width="11.5703125" style="1"/>
  </cols>
  <sheetData>
    <row r="1" spans="1:17" ht="18.75" x14ac:dyDescent="0.3">
      <c r="A1" s="246" t="s">
        <v>1686</v>
      </c>
      <c r="B1" s="247"/>
      <c r="C1" s="247"/>
      <c r="D1" s="247"/>
      <c r="E1" s="248" t="s">
        <v>1687</v>
      </c>
      <c r="F1" s="247"/>
      <c r="G1" s="248" t="s">
        <v>1651</v>
      </c>
      <c r="H1" s="247"/>
      <c r="I1" s="247"/>
      <c r="J1" s="247"/>
      <c r="K1" s="247"/>
    </row>
    <row r="2" spans="1:17" ht="18.75" x14ac:dyDescent="0.3">
      <c r="A2" s="246"/>
      <c r="B2" s="247"/>
      <c r="C2" s="247"/>
      <c r="D2" s="247"/>
      <c r="E2" s="247"/>
      <c r="F2" s="247"/>
      <c r="G2" s="247"/>
      <c r="H2" s="247"/>
      <c r="I2" s="247"/>
      <c r="J2" s="247"/>
      <c r="K2" s="247"/>
    </row>
    <row r="3" spans="1:17" ht="42.6" customHeight="1" x14ac:dyDescent="0.25">
      <c r="A3" s="604" t="s">
        <v>1650</v>
      </c>
      <c r="B3" s="604"/>
      <c r="C3" s="604"/>
      <c r="D3" s="604"/>
      <c r="E3" s="604"/>
      <c r="F3" s="604"/>
      <c r="G3" s="604"/>
      <c r="H3" s="604"/>
      <c r="I3" s="604"/>
      <c r="J3" s="604"/>
      <c r="K3" s="604"/>
    </row>
    <row r="4" spans="1:17" ht="15.75" thickBot="1" x14ac:dyDescent="0.3"/>
    <row r="5" spans="1:17" ht="43.5" thickBot="1" x14ac:dyDescent="0.3">
      <c r="A5" s="2" t="s">
        <v>0</v>
      </c>
      <c r="B5" s="2" t="s">
        <v>2</v>
      </c>
      <c r="C5" s="2" t="s">
        <v>91</v>
      </c>
      <c r="D5" s="2" t="s">
        <v>238</v>
      </c>
      <c r="E5" s="2" t="s">
        <v>1</v>
      </c>
      <c r="F5" s="611" t="s">
        <v>92</v>
      </c>
      <c r="G5" s="611"/>
      <c r="H5" s="611" t="s">
        <v>93</v>
      </c>
      <c r="I5" s="611"/>
      <c r="J5" s="2" t="s">
        <v>237</v>
      </c>
      <c r="K5" s="2" t="s">
        <v>94</v>
      </c>
      <c r="L5" s="108" t="s">
        <v>766</v>
      </c>
      <c r="M5" s="7" t="s">
        <v>768</v>
      </c>
      <c r="N5" s="8" t="s">
        <v>767</v>
      </c>
    </row>
    <row r="6" spans="1:17" x14ac:dyDescent="0.25">
      <c r="A6" s="4">
        <v>31</v>
      </c>
      <c r="B6" s="4"/>
      <c r="C6" s="4" t="s">
        <v>3</v>
      </c>
      <c r="D6" s="6">
        <v>450</v>
      </c>
      <c r="E6" s="4" t="s">
        <v>185</v>
      </c>
      <c r="F6" s="6">
        <v>453</v>
      </c>
      <c r="G6" s="6">
        <v>458</v>
      </c>
      <c r="H6" s="6">
        <v>462.5</v>
      </c>
      <c r="I6" s="6">
        <v>467.5</v>
      </c>
      <c r="J6" s="4">
        <v>10</v>
      </c>
      <c r="K6" s="4" t="s">
        <v>188</v>
      </c>
      <c r="L6" s="4">
        <f>IF(G6="",IF(F6="N/A",I6-H6,H6-F6),I6-F6-(H6-G6))</f>
        <v>10</v>
      </c>
      <c r="M6" s="607">
        <v>8</v>
      </c>
      <c r="N6" s="6">
        <v>8</v>
      </c>
      <c r="Q6" s="1" t="str">
        <f>IF(B6="","","B" &amp;B6)</f>
        <v/>
      </c>
    </row>
    <row r="7" spans="1:17" x14ac:dyDescent="0.25">
      <c r="A7" s="4">
        <v>72</v>
      </c>
      <c r="B7" s="4"/>
      <c r="C7" s="4" t="s">
        <v>3</v>
      </c>
      <c r="D7" s="6">
        <v>450</v>
      </c>
      <c r="E7" s="4" t="s">
        <v>222</v>
      </c>
      <c r="F7" s="6">
        <v>451</v>
      </c>
      <c r="G7" s="6">
        <v>456</v>
      </c>
      <c r="H7" s="6">
        <v>461</v>
      </c>
      <c r="I7" s="6">
        <v>466</v>
      </c>
      <c r="J7" s="4">
        <v>10</v>
      </c>
      <c r="K7" s="4" t="s">
        <v>188</v>
      </c>
      <c r="L7" s="4">
        <f t="shared" ref="L7:L68" si="0">IF(G7="",IF(F7="N/A",I7-H7,H7-F7),I7-F7-(H7-G7))</f>
        <v>10</v>
      </c>
      <c r="M7" s="608"/>
      <c r="N7" s="6">
        <f>MAX(N$6:N6)+M7</f>
        <v>8</v>
      </c>
      <c r="Q7" s="1" t="str">
        <f t="shared" ref="Q7:Q68" si="1">IF(B7="","","B" &amp;B7)</f>
        <v/>
      </c>
    </row>
    <row r="8" spans="1:17" x14ac:dyDescent="0.25">
      <c r="A8" s="4">
        <v>73</v>
      </c>
      <c r="B8" s="4"/>
      <c r="C8" s="4" t="s">
        <v>3</v>
      </c>
      <c r="D8" s="6">
        <v>450</v>
      </c>
      <c r="E8" s="4" t="s">
        <v>225</v>
      </c>
      <c r="F8" s="6">
        <v>450</v>
      </c>
      <c r="G8" s="6">
        <v>455</v>
      </c>
      <c r="H8" s="6">
        <v>460</v>
      </c>
      <c r="I8" s="6">
        <v>465</v>
      </c>
      <c r="J8" s="4">
        <v>10</v>
      </c>
      <c r="K8" s="4" t="s">
        <v>188</v>
      </c>
      <c r="L8" s="4">
        <f t="shared" si="0"/>
        <v>10</v>
      </c>
      <c r="M8" s="609"/>
      <c r="N8" s="6">
        <f>MAX(N$6:N7)+M8</f>
        <v>8</v>
      </c>
      <c r="Q8" s="1" t="str">
        <f t="shared" si="1"/>
        <v/>
      </c>
    </row>
    <row r="9" spans="1:17" x14ac:dyDescent="0.25">
      <c r="A9" s="4">
        <v>71</v>
      </c>
      <c r="B9" s="4"/>
      <c r="C9" s="4" t="s">
        <v>3</v>
      </c>
      <c r="D9" s="6">
        <v>600</v>
      </c>
      <c r="E9" s="4" t="s">
        <v>221</v>
      </c>
      <c r="F9" s="6">
        <v>663</v>
      </c>
      <c r="G9" s="6">
        <v>698</v>
      </c>
      <c r="H9" s="6">
        <v>617</v>
      </c>
      <c r="I9" s="6">
        <v>652</v>
      </c>
      <c r="J9" s="4" t="s">
        <v>76</v>
      </c>
      <c r="K9" s="4" t="s">
        <v>7</v>
      </c>
      <c r="L9" s="4">
        <f t="shared" si="0"/>
        <v>70</v>
      </c>
      <c r="M9" s="610">
        <f>I15-F9</f>
        <v>140</v>
      </c>
      <c r="N9" s="6">
        <f>MAX(N$6:N8)+M9</f>
        <v>148</v>
      </c>
      <c r="Q9" s="1" t="str">
        <f t="shared" si="1"/>
        <v/>
      </c>
    </row>
    <row r="10" spans="1:17" x14ac:dyDescent="0.25">
      <c r="A10" s="4">
        <v>29</v>
      </c>
      <c r="B10" s="4"/>
      <c r="C10" s="4" t="s">
        <v>98</v>
      </c>
      <c r="D10" s="6">
        <v>700</v>
      </c>
      <c r="E10" s="4" t="s">
        <v>179</v>
      </c>
      <c r="F10" s="598" t="s">
        <v>46</v>
      </c>
      <c r="G10" s="599"/>
      <c r="H10" s="6">
        <v>717</v>
      </c>
      <c r="I10" s="6">
        <v>728</v>
      </c>
      <c r="J10" s="4" t="s">
        <v>46</v>
      </c>
      <c r="K10" s="4" t="s">
        <v>181</v>
      </c>
      <c r="L10" s="4">
        <f t="shared" si="0"/>
        <v>11</v>
      </c>
      <c r="M10" s="608"/>
      <c r="N10" s="6">
        <f>MAX(N$6:N9)+M10</f>
        <v>148</v>
      </c>
      <c r="Q10" s="1" t="str">
        <f t="shared" si="1"/>
        <v/>
      </c>
    </row>
    <row r="11" spans="1:17" x14ac:dyDescent="0.25">
      <c r="A11" s="4">
        <v>67</v>
      </c>
      <c r="B11" s="4"/>
      <c r="C11" s="4" t="s">
        <v>98</v>
      </c>
      <c r="D11" s="6">
        <v>700</v>
      </c>
      <c r="E11" s="4" t="s">
        <v>215</v>
      </c>
      <c r="F11" s="598" t="s">
        <v>46</v>
      </c>
      <c r="G11" s="599"/>
      <c r="H11" s="6">
        <v>738</v>
      </c>
      <c r="I11" s="6">
        <v>758</v>
      </c>
      <c r="J11" s="4" t="s">
        <v>46</v>
      </c>
      <c r="K11" s="4" t="s">
        <v>7</v>
      </c>
      <c r="L11" s="4">
        <f t="shared" si="0"/>
        <v>20</v>
      </c>
      <c r="M11" s="608"/>
      <c r="N11" s="6">
        <f>MAX(N$6:N10)+M11</f>
        <v>148</v>
      </c>
      <c r="Q11" s="1" t="str">
        <f t="shared" si="1"/>
        <v/>
      </c>
    </row>
    <row r="12" spans="1:17" x14ac:dyDescent="0.25">
      <c r="A12" s="4">
        <v>68</v>
      </c>
      <c r="B12" s="4"/>
      <c r="C12" s="4" t="s">
        <v>3</v>
      </c>
      <c r="D12" s="6">
        <v>700</v>
      </c>
      <c r="E12" s="4" t="s">
        <v>217</v>
      </c>
      <c r="F12" s="6">
        <v>698</v>
      </c>
      <c r="G12" s="6">
        <v>728</v>
      </c>
      <c r="H12" s="6">
        <v>753</v>
      </c>
      <c r="I12" s="6">
        <v>783</v>
      </c>
      <c r="J12" s="4">
        <v>55</v>
      </c>
      <c r="K12" s="4" t="s">
        <v>30</v>
      </c>
      <c r="L12" s="4">
        <f t="shared" si="0"/>
        <v>60</v>
      </c>
      <c r="M12" s="608"/>
      <c r="N12" s="6">
        <f>MAX(N$6:N11)+M12</f>
        <v>148</v>
      </c>
      <c r="Q12" s="1" t="str">
        <f t="shared" si="1"/>
        <v/>
      </c>
    </row>
    <row r="13" spans="1:17" x14ac:dyDescent="0.25">
      <c r="A13" s="4">
        <v>85</v>
      </c>
      <c r="B13" s="4"/>
      <c r="C13" s="4" t="s">
        <v>3</v>
      </c>
      <c r="D13" s="6">
        <v>700</v>
      </c>
      <c r="E13" s="4" t="s">
        <v>230</v>
      </c>
      <c r="F13" s="6">
        <v>698</v>
      </c>
      <c r="G13" s="6">
        <v>716</v>
      </c>
      <c r="H13" s="6">
        <v>728</v>
      </c>
      <c r="I13" s="6">
        <v>746</v>
      </c>
      <c r="J13" s="4">
        <v>30</v>
      </c>
      <c r="K13" s="4" t="s">
        <v>141</v>
      </c>
      <c r="L13" s="4">
        <f>IF(G13="",IF(F13="N/A",I13-H13,H13-F13),I13-F13-(H13-G13))</f>
        <v>36</v>
      </c>
      <c r="M13" s="608"/>
      <c r="N13" s="6">
        <f>MAX(N$6:N12)+M13</f>
        <v>148</v>
      </c>
      <c r="Q13" s="1" t="str">
        <f t="shared" si="1"/>
        <v/>
      </c>
    </row>
    <row r="14" spans="1:17" x14ac:dyDescent="0.25">
      <c r="A14" s="4">
        <v>12</v>
      </c>
      <c r="B14" s="4">
        <v>85</v>
      </c>
      <c r="C14" s="4" t="s">
        <v>3</v>
      </c>
      <c r="D14" s="4">
        <v>700</v>
      </c>
      <c r="E14" s="4" t="s">
        <v>142</v>
      </c>
      <c r="F14" s="6">
        <v>699</v>
      </c>
      <c r="G14" s="6">
        <v>716</v>
      </c>
      <c r="H14" s="6">
        <v>729</v>
      </c>
      <c r="I14" s="6">
        <v>746</v>
      </c>
      <c r="J14" s="4">
        <v>30</v>
      </c>
      <c r="K14" s="4" t="s">
        <v>133</v>
      </c>
      <c r="L14" s="4">
        <f t="shared" si="0"/>
        <v>34</v>
      </c>
      <c r="M14" s="608"/>
      <c r="N14" s="6">
        <f>MAX(N$6:N13)+M14</f>
        <v>148</v>
      </c>
    </row>
    <row r="15" spans="1:17" x14ac:dyDescent="0.25">
      <c r="A15" s="4">
        <v>28</v>
      </c>
      <c r="B15" s="4"/>
      <c r="C15" s="4" t="s">
        <v>3</v>
      </c>
      <c r="D15" s="4">
        <v>700</v>
      </c>
      <c r="E15" s="4" t="s">
        <v>40</v>
      </c>
      <c r="F15" s="6">
        <v>703</v>
      </c>
      <c r="G15" s="6">
        <v>748</v>
      </c>
      <c r="H15" s="6">
        <v>758</v>
      </c>
      <c r="I15" s="6">
        <v>803</v>
      </c>
      <c r="J15" s="4">
        <v>55</v>
      </c>
      <c r="K15" s="4" t="s">
        <v>178</v>
      </c>
      <c r="L15" s="4">
        <f t="shared" si="0"/>
        <v>90</v>
      </c>
      <c r="M15" s="608"/>
      <c r="N15" s="6">
        <f>MAX(N$6:N14)+M15</f>
        <v>148</v>
      </c>
    </row>
    <row r="16" spans="1:17" x14ac:dyDescent="0.25">
      <c r="A16" s="4">
        <v>44</v>
      </c>
      <c r="B16" s="4"/>
      <c r="C16" s="4" t="s">
        <v>44</v>
      </c>
      <c r="D16" s="4">
        <v>700</v>
      </c>
      <c r="E16" s="4" t="s">
        <v>40</v>
      </c>
      <c r="F16" s="598">
        <v>703</v>
      </c>
      <c r="G16" s="599"/>
      <c r="H16" s="598">
        <v>803</v>
      </c>
      <c r="I16" s="599"/>
      <c r="J16" s="4" t="s">
        <v>46</v>
      </c>
      <c r="K16" s="4" t="s">
        <v>178</v>
      </c>
      <c r="L16" s="4">
        <f>IF(G16="",IF(F16="N/A",I16-H16,H16-F16),I16-F16-(H16-G16))</f>
        <v>100</v>
      </c>
      <c r="M16" s="608"/>
      <c r="N16" s="6">
        <f>MAX(N$6:N15)+M16</f>
        <v>148</v>
      </c>
    </row>
    <row r="17" spans="1:14" x14ac:dyDescent="0.25">
      <c r="A17" s="4">
        <v>17</v>
      </c>
      <c r="B17" s="4" t="s">
        <v>1652</v>
      </c>
      <c r="C17" s="4" t="s">
        <v>3</v>
      </c>
      <c r="D17" s="4">
        <v>700</v>
      </c>
      <c r="E17" s="4" t="s">
        <v>151</v>
      </c>
      <c r="F17" s="6">
        <v>704</v>
      </c>
      <c r="G17" s="6">
        <v>716</v>
      </c>
      <c r="H17" s="6">
        <v>734</v>
      </c>
      <c r="I17" s="6">
        <v>746</v>
      </c>
      <c r="J17" s="4">
        <v>30</v>
      </c>
      <c r="K17" s="4" t="s">
        <v>141</v>
      </c>
      <c r="L17" s="4">
        <f t="shared" si="0"/>
        <v>24</v>
      </c>
      <c r="M17" s="608"/>
      <c r="N17" s="6">
        <f>MAX(N$6:N16)+M17</f>
        <v>148</v>
      </c>
    </row>
    <row r="18" spans="1:14" x14ac:dyDescent="0.25">
      <c r="A18" s="4">
        <v>13</v>
      </c>
      <c r="B18" s="4"/>
      <c r="C18" s="4" t="s">
        <v>3</v>
      </c>
      <c r="D18" s="4">
        <v>700</v>
      </c>
      <c r="E18" s="4" t="s">
        <v>143</v>
      </c>
      <c r="F18" s="6">
        <v>777</v>
      </c>
      <c r="G18" s="6">
        <v>787</v>
      </c>
      <c r="H18" s="6">
        <v>746</v>
      </c>
      <c r="I18" s="6">
        <v>756</v>
      </c>
      <c r="J18" s="4" t="s">
        <v>146</v>
      </c>
      <c r="K18" s="4" t="s">
        <v>141</v>
      </c>
      <c r="L18" s="4">
        <f t="shared" si="0"/>
        <v>20</v>
      </c>
      <c r="M18" s="608"/>
      <c r="N18" s="6">
        <f>MAX(N$6:N17)+M18</f>
        <v>148</v>
      </c>
    </row>
    <row r="19" spans="1:14" x14ac:dyDescent="0.25">
      <c r="A19" s="4">
        <v>14</v>
      </c>
      <c r="B19" s="4"/>
      <c r="C19" s="4" t="s">
        <v>3</v>
      </c>
      <c r="D19" s="4">
        <v>700</v>
      </c>
      <c r="E19" s="4" t="s">
        <v>147</v>
      </c>
      <c r="F19" s="6">
        <v>788</v>
      </c>
      <c r="G19" s="6">
        <v>798</v>
      </c>
      <c r="H19" s="6">
        <v>758</v>
      </c>
      <c r="I19" s="6">
        <v>768</v>
      </c>
      <c r="J19" s="4" t="s">
        <v>150</v>
      </c>
      <c r="K19" s="4" t="s">
        <v>141</v>
      </c>
      <c r="L19" s="4">
        <f t="shared" si="0"/>
        <v>20</v>
      </c>
      <c r="M19" s="609"/>
      <c r="N19" s="6">
        <f>MAX(N$6:N18)+M19</f>
        <v>148</v>
      </c>
    </row>
    <row r="20" spans="1:14" x14ac:dyDescent="0.25">
      <c r="A20" s="13">
        <v>27</v>
      </c>
      <c r="B20" s="13"/>
      <c r="C20" s="13" t="s">
        <v>3</v>
      </c>
      <c r="D20" s="13">
        <v>800</v>
      </c>
      <c r="E20" s="13" t="s">
        <v>175</v>
      </c>
      <c r="F20" s="109">
        <v>807</v>
      </c>
      <c r="G20" s="109">
        <v>824</v>
      </c>
      <c r="H20" s="109">
        <v>852</v>
      </c>
      <c r="I20" s="109">
        <v>869</v>
      </c>
      <c r="J20" s="13">
        <v>45</v>
      </c>
      <c r="K20" s="13" t="s">
        <v>133</v>
      </c>
      <c r="L20" s="4">
        <f t="shared" si="0"/>
        <v>34</v>
      </c>
      <c r="M20" s="610">
        <f>I24-F20</f>
        <v>83</v>
      </c>
      <c r="N20" s="6">
        <f>MAX(N$6:N19)+M20</f>
        <v>231</v>
      </c>
    </row>
    <row r="21" spans="1:14" x14ac:dyDescent="0.25">
      <c r="A21" s="4">
        <v>26</v>
      </c>
      <c r="B21" s="4"/>
      <c r="C21" s="4" t="s">
        <v>3</v>
      </c>
      <c r="D21" s="4">
        <v>850</v>
      </c>
      <c r="E21" s="4" t="s">
        <v>171</v>
      </c>
      <c r="F21" s="6">
        <v>814</v>
      </c>
      <c r="G21" s="6">
        <v>849</v>
      </c>
      <c r="H21" s="6">
        <v>859</v>
      </c>
      <c r="I21" s="6">
        <v>894</v>
      </c>
      <c r="J21" s="4">
        <v>45</v>
      </c>
      <c r="K21" s="4" t="s">
        <v>174</v>
      </c>
      <c r="L21" s="4">
        <f t="shared" si="0"/>
        <v>70</v>
      </c>
      <c r="M21" s="608"/>
      <c r="N21" s="6">
        <f>MAX(N$6:N20)+M21</f>
        <v>231</v>
      </c>
    </row>
    <row r="22" spans="1:14" x14ac:dyDescent="0.25">
      <c r="A22" s="4">
        <v>18</v>
      </c>
      <c r="B22" s="4">
        <v>26</v>
      </c>
      <c r="C22" s="4" t="s">
        <v>3</v>
      </c>
      <c r="D22" s="4">
        <v>850</v>
      </c>
      <c r="E22" s="4" t="s">
        <v>154</v>
      </c>
      <c r="F22" s="6">
        <v>815</v>
      </c>
      <c r="G22" s="6">
        <v>830</v>
      </c>
      <c r="H22" s="6">
        <v>860</v>
      </c>
      <c r="I22" s="6">
        <v>875</v>
      </c>
      <c r="J22" s="4">
        <v>45</v>
      </c>
      <c r="K22" s="4" t="s">
        <v>30</v>
      </c>
      <c r="L22" s="4">
        <f t="shared" si="0"/>
        <v>30</v>
      </c>
      <c r="M22" s="608"/>
      <c r="N22" s="6">
        <f>MAX(N$6:N21)+M22</f>
        <v>231</v>
      </c>
    </row>
    <row r="23" spans="1:14" x14ac:dyDescent="0.25">
      <c r="A23" s="4">
        <v>5</v>
      </c>
      <c r="B23" s="4">
        <v>26</v>
      </c>
      <c r="C23" s="4" t="s">
        <v>3</v>
      </c>
      <c r="D23" s="4">
        <v>850</v>
      </c>
      <c r="E23" s="4" t="s">
        <v>132</v>
      </c>
      <c r="F23" s="6">
        <v>824</v>
      </c>
      <c r="G23" s="6">
        <v>849</v>
      </c>
      <c r="H23" s="6">
        <v>869</v>
      </c>
      <c r="I23" s="6">
        <v>894</v>
      </c>
      <c r="J23" s="4">
        <v>45</v>
      </c>
      <c r="K23" s="4" t="s">
        <v>133</v>
      </c>
      <c r="L23" s="4">
        <f t="shared" si="0"/>
        <v>50</v>
      </c>
      <c r="M23" s="608"/>
      <c r="N23" s="6">
        <f>MAX(N$6:N22)+M23</f>
        <v>231</v>
      </c>
    </row>
    <row r="24" spans="1:14" x14ac:dyDescent="0.25">
      <c r="A24" s="4">
        <v>19</v>
      </c>
      <c r="B24" s="4">
        <v>26</v>
      </c>
      <c r="C24" s="4" t="s">
        <v>3</v>
      </c>
      <c r="D24" s="4">
        <v>850</v>
      </c>
      <c r="E24" s="4" t="s">
        <v>157</v>
      </c>
      <c r="F24" s="6">
        <v>830</v>
      </c>
      <c r="G24" s="6">
        <v>845</v>
      </c>
      <c r="H24" s="6">
        <v>875</v>
      </c>
      <c r="I24" s="6">
        <v>890</v>
      </c>
      <c r="J24" s="4">
        <v>45</v>
      </c>
      <c r="K24" s="4" t="s">
        <v>30</v>
      </c>
      <c r="L24" s="4">
        <f t="shared" si="0"/>
        <v>30</v>
      </c>
      <c r="M24" s="608"/>
      <c r="N24" s="6">
        <f>MAX(N$6:N23)+M24</f>
        <v>231</v>
      </c>
    </row>
    <row r="25" spans="1:14" x14ac:dyDescent="0.25">
      <c r="A25" s="4">
        <v>20</v>
      </c>
      <c r="B25" s="4"/>
      <c r="C25" s="4" t="s">
        <v>3</v>
      </c>
      <c r="D25" s="4">
        <v>800</v>
      </c>
      <c r="E25" s="4" t="s">
        <v>160</v>
      </c>
      <c r="F25" s="6">
        <v>832</v>
      </c>
      <c r="G25" s="6">
        <v>862</v>
      </c>
      <c r="H25" s="6">
        <v>791</v>
      </c>
      <c r="I25" s="6">
        <v>821</v>
      </c>
      <c r="J25" s="4" t="s">
        <v>35</v>
      </c>
      <c r="K25" s="4" t="s">
        <v>7</v>
      </c>
      <c r="L25" s="4">
        <f t="shared" si="0"/>
        <v>60</v>
      </c>
      <c r="M25" s="609"/>
      <c r="N25" s="6">
        <f>MAX(N$6:N24)+M25</f>
        <v>231</v>
      </c>
    </row>
    <row r="26" spans="1:14" x14ac:dyDescent="0.25">
      <c r="A26" s="4">
        <v>8</v>
      </c>
      <c r="B26" s="4"/>
      <c r="C26" s="4" t="s">
        <v>3</v>
      </c>
      <c r="D26" s="4">
        <v>900</v>
      </c>
      <c r="E26" s="4" t="s">
        <v>135</v>
      </c>
      <c r="F26" s="6">
        <v>880</v>
      </c>
      <c r="G26" s="6">
        <v>915</v>
      </c>
      <c r="H26" s="6">
        <v>925</v>
      </c>
      <c r="I26" s="6">
        <v>960</v>
      </c>
      <c r="J26" s="4">
        <v>45</v>
      </c>
      <c r="K26" s="4" t="s">
        <v>133</v>
      </c>
      <c r="L26" s="4">
        <f>IF(G26="",IF(F26="N/A",I26-H26,H26-F26),I26-F26-(H26-G26))</f>
        <v>70</v>
      </c>
      <c r="M26" s="6">
        <f>L26</f>
        <v>70</v>
      </c>
      <c r="N26" s="6">
        <f>MAX(N$6:N25)+M26</f>
        <v>301</v>
      </c>
    </row>
    <row r="27" spans="1:14" x14ac:dyDescent="0.25">
      <c r="A27" s="4">
        <v>76</v>
      </c>
      <c r="B27" s="4"/>
      <c r="C27" s="4" t="s">
        <v>98</v>
      </c>
      <c r="D27" s="4">
        <v>1500</v>
      </c>
      <c r="E27" s="4" t="s">
        <v>209</v>
      </c>
      <c r="F27" s="598" t="s">
        <v>46</v>
      </c>
      <c r="G27" s="599"/>
      <c r="H27" s="6">
        <v>1427</v>
      </c>
      <c r="I27" s="6">
        <v>1432</v>
      </c>
      <c r="J27" s="4" t="s">
        <v>46</v>
      </c>
      <c r="K27" s="4">
        <v>5</v>
      </c>
      <c r="L27" s="4">
        <f t="shared" si="0"/>
        <v>5</v>
      </c>
      <c r="M27" s="6">
        <f t="shared" ref="M27:M68" si="2">L27</f>
        <v>5</v>
      </c>
      <c r="N27" s="6">
        <f>MAX(N$6:N26)+M27</f>
        <v>306</v>
      </c>
    </row>
    <row r="28" spans="1:14" x14ac:dyDescent="0.25">
      <c r="A28" s="4">
        <v>75</v>
      </c>
      <c r="B28" s="4"/>
      <c r="C28" s="4" t="s">
        <v>98</v>
      </c>
      <c r="D28" s="4">
        <v>1500</v>
      </c>
      <c r="E28" s="4" t="s">
        <v>100</v>
      </c>
      <c r="F28" s="598" t="s">
        <v>46</v>
      </c>
      <c r="G28" s="599"/>
      <c r="H28" s="6">
        <v>1432</v>
      </c>
      <c r="I28" s="6">
        <v>1517</v>
      </c>
      <c r="J28" s="4" t="s">
        <v>46</v>
      </c>
      <c r="K28" s="4" t="s">
        <v>229</v>
      </c>
      <c r="L28" s="4">
        <f t="shared" si="0"/>
        <v>85</v>
      </c>
      <c r="M28" s="6">
        <f t="shared" si="2"/>
        <v>85</v>
      </c>
      <c r="N28" s="6">
        <f>MAX(N$6:N27)+M28</f>
        <v>391</v>
      </c>
    </row>
    <row r="29" spans="1:14" x14ac:dyDescent="0.25">
      <c r="A29" s="4">
        <v>32</v>
      </c>
      <c r="B29" s="4">
        <v>75</v>
      </c>
      <c r="C29" s="4" t="s">
        <v>98</v>
      </c>
      <c r="D29" s="4">
        <v>1500</v>
      </c>
      <c r="E29" s="4" t="s">
        <v>100</v>
      </c>
      <c r="F29" s="598" t="s">
        <v>46</v>
      </c>
      <c r="G29" s="599"/>
      <c r="H29" s="6">
        <v>1452</v>
      </c>
      <c r="I29" s="6">
        <v>1496</v>
      </c>
      <c r="J29" s="4" t="s">
        <v>46</v>
      </c>
      <c r="K29" s="4" t="s">
        <v>7</v>
      </c>
      <c r="L29" s="4">
        <f t="shared" si="0"/>
        <v>44</v>
      </c>
      <c r="M29" s="6">
        <f t="shared" si="2"/>
        <v>44</v>
      </c>
      <c r="N29" s="6">
        <f>MAX(N$6:N28)+M29</f>
        <v>435</v>
      </c>
    </row>
    <row r="30" spans="1:14" x14ac:dyDescent="0.25">
      <c r="A30" s="4">
        <v>51</v>
      </c>
      <c r="B30" s="4"/>
      <c r="C30" s="4" t="s">
        <v>44</v>
      </c>
      <c r="D30" s="4">
        <v>1500</v>
      </c>
      <c r="E30" s="4" t="s">
        <v>209</v>
      </c>
      <c r="F30" s="598">
        <v>1427</v>
      </c>
      <c r="G30" s="599"/>
      <c r="H30" s="598">
        <v>1432</v>
      </c>
      <c r="I30" s="599"/>
      <c r="J30" s="4" t="s">
        <v>46</v>
      </c>
      <c r="K30" s="4" t="s">
        <v>210</v>
      </c>
      <c r="L30" s="4">
        <f t="shared" si="0"/>
        <v>5</v>
      </c>
      <c r="M30" s="6">
        <f t="shared" si="2"/>
        <v>5</v>
      </c>
      <c r="N30" s="6">
        <f>MAX(N$6:N29)+M30</f>
        <v>440</v>
      </c>
    </row>
    <row r="31" spans="1:14" x14ac:dyDescent="0.25">
      <c r="A31" s="4">
        <v>74</v>
      </c>
      <c r="B31" s="4"/>
      <c r="C31" s="4" t="s">
        <v>3</v>
      </c>
      <c r="D31" s="4">
        <v>1500</v>
      </c>
      <c r="E31" s="4" t="s">
        <v>228</v>
      </c>
      <c r="F31" s="6">
        <v>1427</v>
      </c>
      <c r="G31" s="6">
        <v>1470</v>
      </c>
      <c r="H31" s="6">
        <v>1475</v>
      </c>
      <c r="I31" s="6">
        <v>1518</v>
      </c>
      <c r="J31" s="4">
        <v>48</v>
      </c>
      <c r="K31" s="4" t="s">
        <v>128</v>
      </c>
      <c r="L31" s="4">
        <f t="shared" si="0"/>
        <v>86</v>
      </c>
      <c r="M31" s="6">
        <f t="shared" si="2"/>
        <v>86</v>
      </c>
      <c r="N31" s="6">
        <f>MAX(N$6:N30)+M31</f>
        <v>526</v>
      </c>
    </row>
    <row r="32" spans="1:14" x14ac:dyDescent="0.25">
      <c r="A32" s="4">
        <v>11</v>
      </c>
      <c r="B32" s="4">
        <v>74</v>
      </c>
      <c r="C32" s="4" t="s">
        <v>3</v>
      </c>
      <c r="D32" s="4">
        <v>1500</v>
      </c>
      <c r="E32" s="4" t="s">
        <v>138</v>
      </c>
      <c r="F32" s="6">
        <v>1427.9</v>
      </c>
      <c r="G32" s="6">
        <v>1448</v>
      </c>
      <c r="H32" s="6">
        <v>1475.9</v>
      </c>
      <c r="I32" s="6">
        <v>1495.9</v>
      </c>
      <c r="J32" s="4">
        <v>48</v>
      </c>
      <c r="K32" s="4" t="s">
        <v>141</v>
      </c>
      <c r="L32" s="4">
        <f t="shared" si="0"/>
        <v>40.099999999999909</v>
      </c>
      <c r="M32" s="6">
        <f t="shared" si="2"/>
        <v>40.099999999999909</v>
      </c>
      <c r="N32" s="6">
        <f>MAX(N$6:N31)+M32</f>
        <v>566.09999999999991</v>
      </c>
    </row>
    <row r="33" spans="1:14" x14ac:dyDescent="0.25">
      <c r="A33" s="4">
        <v>50</v>
      </c>
      <c r="B33" s="4"/>
      <c r="C33" s="4" t="s">
        <v>44</v>
      </c>
      <c r="D33" s="4">
        <v>1500</v>
      </c>
      <c r="E33" s="4" t="s">
        <v>100</v>
      </c>
      <c r="F33" s="598">
        <v>1432</v>
      </c>
      <c r="G33" s="599"/>
      <c r="H33" s="598">
        <v>1517</v>
      </c>
      <c r="I33" s="599"/>
      <c r="J33" s="4" t="s">
        <v>46</v>
      </c>
      <c r="K33" s="4" t="s">
        <v>178</v>
      </c>
      <c r="L33" s="4">
        <f t="shared" si="0"/>
        <v>85</v>
      </c>
      <c r="M33" s="6">
        <f t="shared" si="2"/>
        <v>85</v>
      </c>
      <c r="N33" s="6">
        <f>MAX(N$6:N32)+M33</f>
        <v>651.09999999999991</v>
      </c>
    </row>
    <row r="34" spans="1:14" x14ac:dyDescent="0.25">
      <c r="A34" s="13">
        <v>45</v>
      </c>
      <c r="B34" s="13">
        <v>50</v>
      </c>
      <c r="C34" s="13" t="s">
        <v>44</v>
      </c>
      <c r="D34" s="13">
        <v>1500</v>
      </c>
      <c r="E34" s="13" t="s">
        <v>200</v>
      </c>
      <c r="F34" s="605">
        <v>1447</v>
      </c>
      <c r="G34" s="606"/>
      <c r="H34" s="605">
        <v>1467</v>
      </c>
      <c r="I34" s="606"/>
      <c r="J34" s="13" t="s">
        <v>46</v>
      </c>
      <c r="K34" s="13" t="s">
        <v>7</v>
      </c>
      <c r="L34" s="4">
        <f t="shared" si="0"/>
        <v>20</v>
      </c>
      <c r="M34" s="6">
        <f t="shared" si="2"/>
        <v>20</v>
      </c>
      <c r="N34" s="6">
        <f>MAX(N$6:N33)+M34</f>
        <v>671.09999999999991</v>
      </c>
    </row>
    <row r="35" spans="1:14" x14ac:dyDescent="0.25">
      <c r="A35" s="4">
        <v>21</v>
      </c>
      <c r="B35" s="4">
        <v>74</v>
      </c>
      <c r="C35" s="4" t="s">
        <v>3</v>
      </c>
      <c r="D35" s="4">
        <v>1500</v>
      </c>
      <c r="E35" s="4" t="s">
        <v>161</v>
      </c>
      <c r="F35" s="6">
        <v>1447.9</v>
      </c>
      <c r="G35" s="6">
        <v>1463</v>
      </c>
      <c r="H35" s="6">
        <v>1495.9</v>
      </c>
      <c r="I35" s="6">
        <v>1510.9</v>
      </c>
      <c r="J35" s="4">
        <v>48</v>
      </c>
      <c r="K35" s="4" t="s">
        <v>30</v>
      </c>
      <c r="L35" s="4">
        <f t="shared" si="0"/>
        <v>30.099999999999909</v>
      </c>
      <c r="M35" s="6">
        <f t="shared" si="2"/>
        <v>30.099999999999909</v>
      </c>
      <c r="N35" s="6">
        <f>MAX(N$6:N34)+M35</f>
        <v>701.19999999999982</v>
      </c>
    </row>
    <row r="36" spans="1:14" x14ac:dyDescent="0.25">
      <c r="A36" s="4">
        <v>24</v>
      </c>
      <c r="B36" s="4"/>
      <c r="C36" s="4" t="s">
        <v>3</v>
      </c>
      <c r="D36" s="4">
        <v>1600</v>
      </c>
      <c r="E36" s="4" t="s">
        <v>166</v>
      </c>
      <c r="F36" s="6">
        <v>1626.5</v>
      </c>
      <c r="G36" s="6">
        <v>1661</v>
      </c>
      <c r="H36" s="6">
        <v>1525</v>
      </c>
      <c r="I36" s="6">
        <v>1559</v>
      </c>
      <c r="J36" s="4" t="s">
        <v>169</v>
      </c>
      <c r="K36" s="4" t="s">
        <v>141</v>
      </c>
      <c r="L36" s="4">
        <f t="shared" si="0"/>
        <v>68.5</v>
      </c>
      <c r="M36" s="6">
        <f t="shared" si="2"/>
        <v>68.5</v>
      </c>
      <c r="N36" s="6">
        <f>MAX(N$6:N35)+M36</f>
        <v>769.69999999999982</v>
      </c>
    </row>
    <row r="37" spans="1:14" x14ac:dyDescent="0.25">
      <c r="A37" s="4">
        <v>70</v>
      </c>
      <c r="B37" s="4"/>
      <c r="C37" s="4" t="s">
        <v>3</v>
      </c>
      <c r="D37" s="4">
        <v>2000</v>
      </c>
      <c r="E37" s="4" t="s">
        <v>69</v>
      </c>
      <c r="F37" s="6">
        <v>1695</v>
      </c>
      <c r="G37" s="6">
        <v>1710</v>
      </c>
      <c r="H37" s="6">
        <v>1995</v>
      </c>
      <c r="I37" s="6">
        <v>2020</v>
      </c>
      <c r="J37" s="4" t="s">
        <v>220</v>
      </c>
      <c r="K37" s="4" t="s">
        <v>30</v>
      </c>
      <c r="L37" s="4">
        <f t="shared" si="0"/>
        <v>40</v>
      </c>
      <c r="M37" s="6">
        <f t="shared" si="2"/>
        <v>40</v>
      </c>
      <c r="N37" s="6">
        <f>MAX(N$6:N36)+M37</f>
        <v>809.69999999999982</v>
      </c>
    </row>
    <row r="38" spans="1:14" x14ac:dyDescent="0.25">
      <c r="A38" s="4">
        <v>4</v>
      </c>
      <c r="B38" s="4">
        <v>66</v>
      </c>
      <c r="C38" s="4" t="s">
        <v>3</v>
      </c>
      <c r="D38" s="4">
        <v>1700</v>
      </c>
      <c r="E38" s="4" t="s">
        <v>129</v>
      </c>
      <c r="F38" s="6">
        <v>1710</v>
      </c>
      <c r="G38" s="6">
        <v>1755</v>
      </c>
      <c r="H38" s="6">
        <v>2110</v>
      </c>
      <c r="I38" s="6">
        <v>2155</v>
      </c>
      <c r="J38" s="4">
        <v>400</v>
      </c>
      <c r="K38" s="4" t="s">
        <v>128</v>
      </c>
      <c r="L38" s="4">
        <f t="shared" si="0"/>
        <v>90</v>
      </c>
      <c r="M38" s="6">
        <f t="shared" si="2"/>
        <v>90</v>
      </c>
      <c r="N38" s="6">
        <f>MAX(N$6:N37)+M38</f>
        <v>899.69999999999982</v>
      </c>
    </row>
    <row r="39" spans="1:14" x14ac:dyDescent="0.25">
      <c r="A39" s="13">
        <v>10</v>
      </c>
      <c r="B39" s="13">
        <v>66</v>
      </c>
      <c r="C39" s="13" t="s">
        <v>3</v>
      </c>
      <c r="D39" s="13">
        <v>1700</v>
      </c>
      <c r="E39" s="13" t="s">
        <v>136</v>
      </c>
      <c r="F39" s="109">
        <v>1710</v>
      </c>
      <c r="G39" s="109">
        <v>1770</v>
      </c>
      <c r="H39" s="109">
        <v>2110</v>
      </c>
      <c r="I39" s="109">
        <v>2170</v>
      </c>
      <c r="J39" s="13">
        <v>400</v>
      </c>
      <c r="K39" s="13" t="s">
        <v>7</v>
      </c>
      <c r="L39" s="4">
        <f t="shared" si="0"/>
        <v>120</v>
      </c>
      <c r="M39" s="6">
        <f t="shared" si="2"/>
        <v>120</v>
      </c>
      <c r="N39" s="6">
        <f>MAX(N$6:N38)+M39</f>
        <v>1019.6999999999998</v>
      </c>
    </row>
    <row r="40" spans="1:14" x14ac:dyDescent="0.25">
      <c r="A40" s="4">
        <v>66</v>
      </c>
      <c r="B40" s="4"/>
      <c r="C40" s="4" t="s">
        <v>3</v>
      </c>
      <c r="D40" s="4">
        <v>1700</v>
      </c>
      <c r="E40" s="4" t="s">
        <v>214</v>
      </c>
      <c r="F40" s="6">
        <v>1710</v>
      </c>
      <c r="G40" s="6">
        <v>1780</v>
      </c>
      <c r="H40" s="6">
        <v>2110</v>
      </c>
      <c r="I40" s="6">
        <v>2200</v>
      </c>
      <c r="J40" s="4">
        <v>400</v>
      </c>
      <c r="K40" s="4" t="s">
        <v>128</v>
      </c>
      <c r="L40" s="4">
        <f>IF(G40="",IF(F40="N/A",I40-H40,H40-F40),I40-F40-(H40-G40))</f>
        <v>160</v>
      </c>
      <c r="M40" s="6">
        <f t="shared" si="2"/>
        <v>160</v>
      </c>
      <c r="N40" s="6">
        <f>MAX(N$6:N39)+M40</f>
        <v>1179.6999999999998</v>
      </c>
    </row>
    <row r="41" spans="1:14" x14ac:dyDescent="0.25">
      <c r="A41" s="4">
        <v>3</v>
      </c>
      <c r="B41" s="4"/>
      <c r="C41" s="4" t="s">
        <v>3</v>
      </c>
      <c r="D41" s="4">
        <v>1800</v>
      </c>
      <c r="E41" s="4" t="s">
        <v>12</v>
      </c>
      <c r="F41" s="6">
        <v>1710</v>
      </c>
      <c r="G41" s="6">
        <v>1785</v>
      </c>
      <c r="H41" s="6">
        <v>1805</v>
      </c>
      <c r="I41" s="6">
        <v>1880</v>
      </c>
      <c r="J41" s="4">
        <v>95</v>
      </c>
      <c r="K41" s="4" t="s">
        <v>128</v>
      </c>
      <c r="L41" s="4">
        <f t="shared" si="0"/>
        <v>150</v>
      </c>
      <c r="M41" s="6">
        <f t="shared" si="2"/>
        <v>150</v>
      </c>
      <c r="N41" s="6">
        <f>MAX(N$6:N40)+M41</f>
        <v>1329.6999999999998</v>
      </c>
    </row>
    <row r="42" spans="1:14" x14ac:dyDescent="0.25">
      <c r="A42" s="4">
        <v>2</v>
      </c>
      <c r="B42" s="4">
        <v>25</v>
      </c>
      <c r="C42" s="4" t="s">
        <v>3</v>
      </c>
      <c r="D42" s="4">
        <v>1900</v>
      </c>
      <c r="E42" s="4" t="s">
        <v>127</v>
      </c>
      <c r="F42" s="6">
        <v>1850</v>
      </c>
      <c r="G42" s="6">
        <v>1910</v>
      </c>
      <c r="H42" s="6">
        <v>1930</v>
      </c>
      <c r="I42" s="6">
        <v>1990</v>
      </c>
      <c r="J42" s="4">
        <v>80</v>
      </c>
      <c r="K42" s="4" t="s">
        <v>128</v>
      </c>
      <c r="L42" s="4">
        <f t="shared" si="0"/>
        <v>120</v>
      </c>
      <c r="M42" s="6">
        <f t="shared" si="2"/>
        <v>120</v>
      </c>
      <c r="N42" s="6">
        <f>MAX(N$6:N41)+M42</f>
        <v>1449.6999999999998</v>
      </c>
    </row>
    <row r="43" spans="1:14" x14ac:dyDescent="0.25">
      <c r="A43" s="4">
        <v>25</v>
      </c>
      <c r="B43" s="4"/>
      <c r="C43" s="4" t="s">
        <v>3</v>
      </c>
      <c r="D43" s="4">
        <v>1900</v>
      </c>
      <c r="E43" s="4" t="s">
        <v>170</v>
      </c>
      <c r="F43" s="6">
        <v>1850</v>
      </c>
      <c r="G43" s="6">
        <v>1915</v>
      </c>
      <c r="H43" s="6">
        <v>1930</v>
      </c>
      <c r="I43" s="6">
        <v>1995</v>
      </c>
      <c r="J43" s="4">
        <v>80</v>
      </c>
      <c r="K43" s="4" t="s">
        <v>128</v>
      </c>
      <c r="L43" s="4">
        <f t="shared" si="0"/>
        <v>130</v>
      </c>
      <c r="M43" s="6">
        <f t="shared" si="2"/>
        <v>130</v>
      </c>
      <c r="N43" s="6">
        <f>MAX(N$6:N42)+M43</f>
        <v>1579.6999999999998</v>
      </c>
    </row>
    <row r="44" spans="1:14" x14ac:dyDescent="0.25">
      <c r="A44" s="13">
        <v>35</v>
      </c>
      <c r="B44" s="13"/>
      <c r="C44" s="13" t="s">
        <v>44</v>
      </c>
      <c r="D44" s="13">
        <v>1900</v>
      </c>
      <c r="E44" s="13" t="s">
        <v>191</v>
      </c>
      <c r="F44" s="605">
        <v>1850</v>
      </c>
      <c r="G44" s="606"/>
      <c r="H44" s="605">
        <v>1910</v>
      </c>
      <c r="I44" s="606"/>
      <c r="J44" s="13" t="s">
        <v>46</v>
      </c>
      <c r="K44" s="13" t="s">
        <v>128</v>
      </c>
      <c r="L44" s="4">
        <f t="shared" si="0"/>
        <v>60</v>
      </c>
      <c r="M44" s="6">
        <f t="shared" si="2"/>
        <v>60</v>
      </c>
      <c r="N44" s="6">
        <f>MAX(N$6:N43)+M44</f>
        <v>1639.6999999999998</v>
      </c>
    </row>
    <row r="45" spans="1:14" x14ac:dyDescent="0.25">
      <c r="A45" s="4">
        <v>39</v>
      </c>
      <c r="B45" s="4"/>
      <c r="C45" s="4" t="s">
        <v>44</v>
      </c>
      <c r="D45" s="4">
        <v>1900</v>
      </c>
      <c r="E45" s="4" t="s">
        <v>50</v>
      </c>
      <c r="F45" s="598">
        <v>1880</v>
      </c>
      <c r="G45" s="599"/>
      <c r="H45" s="598">
        <v>1920</v>
      </c>
      <c r="I45" s="599"/>
      <c r="J45" s="4" t="s">
        <v>46</v>
      </c>
      <c r="K45" s="4" t="s">
        <v>7</v>
      </c>
      <c r="L45" s="4">
        <f t="shared" si="0"/>
        <v>40</v>
      </c>
      <c r="M45" s="6">
        <f t="shared" si="2"/>
        <v>40</v>
      </c>
      <c r="N45" s="6">
        <f>MAX(N$6:N44)+M45</f>
        <v>1679.6999999999998</v>
      </c>
    </row>
    <row r="46" spans="1:14" x14ac:dyDescent="0.25">
      <c r="A46" s="13">
        <v>33</v>
      </c>
      <c r="B46" s="13">
        <v>39</v>
      </c>
      <c r="C46" s="13" t="s">
        <v>44</v>
      </c>
      <c r="D46" s="13">
        <v>2100</v>
      </c>
      <c r="E46" s="13" t="s">
        <v>4</v>
      </c>
      <c r="F46" s="605">
        <v>1900</v>
      </c>
      <c r="G46" s="606"/>
      <c r="H46" s="605">
        <v>1920</v>
      </c>
      <c r="I46" s="606"/>
      <c r="J46" s="13" t="s">
        <v>46</v>
      </c>
      <c r="K46" s="13" t="s">
        <v>7</v>
      </c>
      <c r="L46" s="4">
        <f t="shared" si="0"/>
        <v>20</v>
      </c>
      <c r="M46" s="6">
        <f t="shared" si="2"/>
        <v>20</v>
      </c>
      <c r="N46" s="6">
        <f>MAX(N$6:N45)+M46</f>
        <v>1699.6999999999998</v>
      </c>
    </row>
    <row r="47" spans="1:14" x14ac:dyDescent="0.25">
      <c r="A47" s="4">
        <v>37</v>
      </c>
      <c r="B47" s="4"/>
      <c r="C47" s="4" t="s">
        <v>44</v>
      </c>
      <c r="D47" s="4">
        <v>1900</v>
      </c>
      <c r="E47" s="4" t="s">
        <v>193</v>
      </c>
      <c r="F47" s="598">
        <v>1910</v>
      </c>
      <c r="G47" s="599"/>
      <c r="H47" s="598">
        <v>1930</v>
      </c>
      <c r="I47" s="599"/>
      <c r="J47" s="4" t="s">
        <v>46</v>
      </c>
      <c r="K47" s="4" t="s">
        <v>7</v>
      </c>
      <c r="L47" s="4">
        <f t="shared" si="0"/>
        <v>20</v>
      </c>
      <c r="M47" s="6">
        <f t="shared" si="2"/>
        <v>20</v>
      </c>
      <c r="N47" s="6">
        <f>MAX(N$6:N46)+M47</f>
        <v>1719.6999999999998</v>
      </c>
    </row>
    <row r="48" spans="1:14" x14ac:dyDescent="0.25">
      <c r="A48" s="4">
        <v>1</v>
      </c>
      <c r="B48" s="4">
        <v>65</v>
      </c>
      <c r="C48" s="4" t="s">
        <v>3</v>
      </c>
      <c r="D48" s="4">
        <v>2100</v>
      </c>
      <c r="E48" s="4" t="s">
        <v>4</v>
      </c>
      <c r="F48" s="6">
        <v>1920</v>
      </c>
      <c r="G48" s="6">
        <v>1980</v>
      </c>
      <c r="H48" s="6">
        <v>2110</v>
      </c>
      <c r="I48" s="6">
        <v>2170</v>
      </c>
      <c r="J48" s="4">
        <v>190</v>
      </c>
      <c r="K48" s="4" t="s">
        <v>7</v>
      </c>
      <c r="L48" s="4">
        <f t="shared" si="0"/>
        <v>120</v>
      </c>
      <c r="M48" s="6">
        <f t="shared" si="2"/>
        <v>120</v>
      </c>
      <c r="N48" s="6">
        <f>MAX(N$6:N47)+M48</f>
        <v>1839.6999999999998</v>
      </c>
    </row>
    <row r="49" spans="1:17" x14ac:dyDescent="0.25">
      <c r="A49" s="4">
        <v>65</v>
      </c>
      <c r="B49" s="4"/>
      <c r="C49" s="4" t="s">
        <v>3</v>
      </c>
      <c r="D49" s="4">
        <v>2100</v>
      </c>
      <c r="E49" s="4" t="s">
        <v>63</v>
      </c>
      <c r="F49" s="6">
        <v>1920</v>
      </c>
      <c r="G49" s="6">
        <v>2010</v>
      </c>
      <c r="H49" s="6">
        <v>2110</v>
      </c>
      <c r="I49" s="6">
        <v>2200</v>
      </c>
      <c r="J49" s="4">
        <v>190</v>
      </c>
      <c r="K49" s="4" t="s">
        <v>7</v>
      </c>
      <c r="L49" s="4">
        <f t="shared" si="0"/>
        <v>180</v>
      </c>
      <c r="M49" s="6">
        <f t="shared" si="2"/>
        <v>180</v>
      </c>
      <c r="N49" s="6">
        <f>MAX(N$6:N48)+M49</f>
        <v>2019.6999999999998</v>
      </c>
    </row>
    <row r="50" spans="1:17" x14ac:dyDescent="0.25">
      <c r="A50" s="13">
        <v>36</v>
      </c>
      <c r="B50" s="13"/>
      <c r="C50" s="13" t="s">
        <v>44</v>
      </c>
      <c r="D50" s="13">
        <v>1900</v>
      </c>
      <c r="E50" s="13" t="s">
        <v>192</v>
      </c>
      <c r="F50" s="605">
        <v>1930</v>
      </c>
      <c r="G50" s="606"/>
      <c r="H50" s="605">
        <v>1990</v>
      </c>
      <c r="I50" s="606"/>
      <c r="J50" s="13" t="s">
        <v>46</v>
      </c>
      <c r="K50" s="13" t="s">
        <v>128</v>
      </c>
      <c r="L50" s="4">
        <f t="shared" si="0"/>
        <v>60</v>
      </c>
      <c r="M50" s="6">
        <f t="shared" si="2"/>
        <v>60</v>
      </c>
      <c r="N50" s="6">
        <f>MAX(N$6:N49)+M50</f>
        <v>2079.6999999999998</v>
      </c>
    </row>
    <row r="51" spans="1:17" x14ac:dyDescent="0.25">
      <c r="A51" s="4">
        <v>34</v>
      </c>
      <c r="B51" s="4"/>
      <c r="C51" s="4" t="s">
        <v>44</v>
      </c>
      <c r="D51" s="4">
        <v>2100</v>
      </c>
      <c r="E51" s="4" t="s">
        <v>4</v>
      </c>
      <c r="F51" s="598">
        <v>2010</v>
      </c>
      <c r="G51" s="599"/>
      <c r="H51" s="598">
        <v>2025</v>
      </c>
      <c r="I51" s="599"/>
      <c r="J51" s="4" t="s">
        <v>46</v>
      </c>
      <c r="K51" s="4" t="s">
        <v>30</v>
      </c>
      <c r="L51" s="4">
        <f t="shared" si="0"/>
        <v>15</v>
      </c>
      <c r="M51" s="6">
        <f t="shared" si="2"/>
        <v>15</v>
      </c>
      <c r="N51" s="6">
        <f>MAX(N$6:N50)+M51</f>
        <v>2094.6999999999998</v>
      </c>
    </row>
    <row r="52" spans="1:17" x14ac:dyDescent="0.25">
      <c r="A52" s="4">
        <v>40</v>
      </c>
      <c r="B52" s="4"/>
      <c r="C52" s="4" t="s">
        <v>44</v>
      </c>
      <c r="D52" s="4">
        <v>2300</v>
      </c>
      <c r="E52" s="4" t="s">
        <v>54</v>
      </c>
      <c r="F52" s="598">
        <v>2300</v>
      </c>
      <c r="G52" s="599"/>
      <c r="H52" s="598">
        <v>2400</v>
      </c>
      <c r="I52" s="599"/>
      <c r="J52" s="4" t="s">
        <v>46</v>
      </c>
      <c r="K52" s="4" t="s">
        <v>7</v>
      </c>
      <c r="L52" s="4">
        <f t="shared" si="0"/>
        <v>100</v>
      </c>
      <c r="M52" s="6">
        <f t="shared" si="2"/>
        <v>100</v>
      </c>
      <c r="N52" s="6">
        <f>MAX(N$6:N51)+M52</f>
        <v>2194.6999999999998</v>
      </c>
    </row>
    <row r="53" spans="1:17" x14ac:dyDescent="0.25">
      <c r="A53" s="4">
        <v>30</v>
      </c>
      <c r="B53" s="4"/>
      <c r="C53" s="4" t="s">
        <v>3</v>
      </c>
      <c r="D53" s="4">
        <v>2300</v>
      </c>
      <c r="E53" s="4" t="s">
        <v>182</v>
      </c>
      <c r="F53" s="6">
        <v>2305</v>
      </c>
      <c r="G53" s="6">
        <v>2315</v>
      </c>
      <c r="H53" s="6">
        <v>2350</v>
      </c>
      <c r="I53" s="6">
        <v>2360</v>
      </c>
      <c r="J53" s="4">
        <v>45</v>
      </c>
      <c r="K53" s="4" t="s">
        <v>141</v>
      </c>
      <c r="L53" s="4">
        <f t="shared" si="0"/>
        <v>20</v>
      </c>
      <c r="M53" s="6">
        <f t="shared" si="2"/>
        <v>20</v>
      </c>
      <c r="N53" s="6">
        <f>MAX(N$6:N52)+M53</f>
        <v>2214.6999999999998</v>
      </c>
    </row>
    <row r="54" spans="1:17" x14ac:dyDescent="0.25">
      <c r="A54" s="4">
        <v>53</v>
      </c>
      <c r="B54" s="4"/>
      <c r="C54" s="4" t="s">
        <v>44</v>
      </c>
      <c r="D54" s="4">
        <v>2400</v>
      </c>
      <c r="E54" s="4" t="s">
        <v>54</v>
      </c>
      <c r="F54" s="598">
        <v>2483.5</v>
      </c>
      <c r="G54" s="599"/>
      <c r="H54" s="598">
        <v>2495</v>
      </c>
      <c r="I54" s="599"/>
      <c r="J54" s="4" t="s">
        <v>46</v>
      </c>
      <c r="K54" s="4" t="s">
        <v>133</v>
      </c>
      <c r="L54" s="4">
        <f t="shared" si="0"/>
        <v>11.5</v>
      </c>
      <c r="M54" s="6">
        <f t="shared" si="2"/>
        <v>11.5</v>
      </c>
      <c r="N54" s="6">
        <f>MAX(N$6:N53)+M54</f>
        <v>2226.1999999999998</v>
      </c>
    </row>
    <row r="55" spans="1:17" x14ac:dyDescent="0.25">
      <c r="A55" s="4">
        <v>41</v>
      </c>
      <c r="B55" s="4"/>
      <c r="C55" s="4" t="s">
        <v>44</v>
      </c>
      <c r="D55" s="4">
        <v>2500</v>
      </c>
      <c r="E55" s="4" t="s">
        <v>56</v>
      </c>
      <c r="F55" s="598">
        <v>2496</v>
      </c>
      <c r="G55" s="599"/>
      <c r="H55" s="598">
        <v>2690</v>
      </c>
      <c r="I55" s="599"/>
      <c r="J55" s="4" t="s">
        <v>46</v>
      </c>
      <c r="K55" s="4" t="s">
        <v>7</v>
      </c>
      <c r="L55" s="4">
        <f t="shared" si="0"/>
        <v>194</v>
      </c>
      <c r="M55" s="6">
        <f t="shared" si="2"/>
        <v>194</v>
      </c>
      <c r="N55" s="6">
        <f>MAX(N$6:N54)+M55</f>
        <v>2420.1999999999998</v>
      </c>
    </row>
    <row r="56" spans="1:17" x14ac:dyDescent="0.25">
      <c r="A56" s="4">
        <v>7</v>
      </c>
      <c r="B56" s="4"/>
      <c r="C56" s="4" t="s">
        <v>3</v>
      </c>
      <c r="D56" s="4">
        <v>2600</v>
      </c>
      <c r="E56" s="4" t="s">
        <v>134</v>
      </c>
      <c r="F56" s="6">
        <v>2500</v>
      </c>
      <c r="G56" s="6">
        <v>2570</v>
      </c>
      <c r="H56" s="6">
        <v>2620</v>
      </c>
      <c r="I56" s="6">
        <v>2690</v>
      </c>
      <c r="J56" s="4">
        <v>120</v>
      </c>
      <c r="K56" s="4" t="s">
        <v>7</v>
      </c>
      <c r="L56" s="4">
        <f t="shared" si="0"/>
        <v>140</v>
      </c>
      <c r="M56" s="6">
        <f t="shared" si="2"/>
        <v>140</v>
      </c>
      <c r="N56" s="6">
        <f>MAX(N$6:N55)+M56</f>
        <v>2560.1999999999998</v>
      </c>
    </row>
    <row r="57" spans="1:17" x14ac:dyDescent="0.25">
      <c r="A57" s="4">
        <v>38</v>
      </c>
      <c r="B57" s="4">
        <v>41</v>
      </c>
      <c r="C57" s="4" t="s">
        <v>44</v>
      </c>
      <c r="D57" s="4">
        <v>2600</v>
      </c>
      <c r="E57" s="4" t="s">
        <v>195</v>
      </c>
      <c r="F57" s="598">
        <v>2570</v>
      </c>
      <c r="G57" s="599"/>
      <c r="H57" s="598">
        <v>2620</v>
      </c>
      <c r="I57" s="599"/>
      <c r="J57" s="4" t="s">
        <v>46</v>
      </c>
      <c r="K57" s="4" t="s">
        <v>7</v>
      </c>
      <c r="L57" s="4">
        <f t="shared" si="0"/>
        <v>50</v>
      </c>
      <c r="M57" s="6">
        <f t="shared" si="2"/>
        <v>50</v>
      </c>
      <c r="N57" s="6">
        <f>MAX(N$6:N56)+M57</f>
        <v>2610.1999999999998</v>
      </c>
    </row>
    <row r="58" spans="1:17" x14ac:dyDescent="0.25">
      <c r="A58" s="4">
        <v>69</v>
      </c>
      <c r="B58" s="4"/>
      <c r="C58" s="4" t="s">
        <v>98</v>
      </c>
      <c r="D58" s="4">
        <v>2600</v>
      </c>
      <c r="E58" s="4" t="s">
        <v>195</v>
      </c>
      <c r="F58" s="598" t="s">
        <v>46</v>
      </c>
      <c r="G58" s="599"/>
      <c r="H58" s="6">
        <v>2570</v>
      </c>
      <c r="I58" s="6">
        <v>2620</v>
      </c>
      <c r="J58" s="4" t="s">
        <v>46</v>
      </c>
      <c r="K58" s="4">
        <v>5</v>
      </c>
      <c r="L58" s="4">
        <f t="shared" si="0"/>
        <v>50</v>
      </c>
      <c r="M58" s="6">
        <f t="shared" si="2"/>
        <v>50</v>
      </c>
      <c r="N58" s="6">
        <f>MAX(N$6:N57)+M58</f>
        <v>2660.2</v>
      </c>
    </row>
    <row r="59" spans="1:17" x14ac:dyDescent="0.25">
      <c r="A59" s="4">
        <v>52</v>
      </c>
      <c r="B59" s="4"/>
      <c r="C59" s="4" t="s">
        <v>44</v>
      </c>
      <c r="D59" s="4">
        <v>3300</v>
      </c>
      <c r="E59" s="4" t="s">
        <v>83</v>
      </c>
      <c r="F59" s="598">
        <v>3300</v>
      </c>
      <c r="G59" s="599"/>
      <c r="H59" s="598">
        <v>3400</v>
      </c>
      <c r="I59" s="599"/>
      <c r="J59" s="4" t="s">
        <v>46</v>
      </c>
      <c r="K59" s="4" t="s">
        <v>7</v>
      </c>
      <c r="L59" s="4">
        <f t="shared" si="0"/>
        <v>100</v>
      </c>
      <c r="M59" s="6">
        <f t="shared" si="2"/>
        <v>100</v>
      </c>
      <c r="N59" s="6">
        <f>MAX(N$6:N58)+M59</f>
        <v>2760.2</v>
      </c>
    </row>
    <row r="60" spans="1:17" x14ac:dyDescent="0.25">
      <c r="A60" s="4">
        <v>42</v>
      </c>
      <c r="B60" s="4"/>
      <c r="C60" s="4" t="s">
        <v>44</v>
      </c>
      <c r="D60" s="4">
        <v>3500</v>
      </c>
      <c r="E60" s="4" t="s">
        <v>196</v>
      </c>
      <c r="F60" s="598">
        <v>3400</v>
      </c>
      <c r="G60" s="599"/>
      <c r="H60" s="598">
        <v>3600</v>
      </c>
      <c r="I60" s="599"/>
      <c r="J60" s="4" t="s">
        <v>46</v>
      </c>
      <c r="K60" s="4" t="s">
        <v>7</v>
      </c>
      <c r="L60" s="4">
        <f t="shared" si="0"/>
        <v>200</v>
      </c>
      <c r="M60" s="6">
        <f t="shared" si="2"/>
        <v>200</v>
      </c>
      <c r="N60" s="6">
        <f>MAX(N$6:N59)+M60</f>
        <v>2960.2</v>
      </c>
    </row>
    <row r="61" spans="1:17" x14ac:dyDescent="0.25">
      <c r="A61" s="13">
        <v>22</v>
      </c>
      <c r="B61" s="13"/>
      <c r="C61" s="13" t="s">
        <v>3</v>
      </c>
      <c r="D61" s="13">
        <v>3500</v>
      </c>
      <c r="E61" s="13" t="s">
        <v>83</v>
      </c>
      <c r="F61" s="109">
        <v>3410</v>
      </c>
      <c r="G61" s="109">
        <v>3490</v>
      </c>
      <c r="H61" s="109">
        <v>3510</v>
      </c>
      <c r="I61" s="109">
        <v>3590</v>
      </c>
      <c r="J61" s="13">
        <v>100</v>
      </c>
      <c r="K61" s="13" t="s">
        <v>7</v>
      </c>
      <c r="L61" s="4">
        <f t="shared" si="0"/>
        <v>160</v>
      </c>
      <c r="M61" s="6">
        <f t="shared" si="2"/>
        <v>160</v>
      </c>
      <c r="N61" s="6">
        <f>MAX(N$6:N60)+M61</f>
        <v>3120.2</v>
      </c>
    </row>
    <row r="62" spans="1:17" x14ac:dyDescent="0.25">
      <c r="A62" s="4">
        <v>48</v>
      </c>
      <c r="B62" s="4"/>
      <c r="C62" s="4" t="s">
        <v>44</v>
      </c>
      <c r="D62" s="4">
        <v>3500</v>
      </c>
      <c r="E62" s="4" t="s">
        <v>207</v>
      </c>
      <c r="F62" s="598">
        <v>3550</v>
      </c>
      <c r="G62" s="599"/>
      <c r="H62" s="598">
        <v>3700</v>
      </c>
      <c r="I62" s="599"/>
      <c r="J62" s="4" t="s">
        <v>46</v>
      </c>
      <c r="K62" s="4" t="s">
        <v>7</v>
      </c>
      <c r="L62" s="4">
        <f t="shared" si="0"/>
        <v>150</v>
      </c>
      <c r="M62" s="6">
        <f t="shared" si="2"/>
        <v>150</v>
      </c>
      <c r="N62" s="6">
        <f>MAX(N$6:N61)+M62</f>
        <v>3270.2</v>
      </c>
    </row>
    <row r="63" spans="1:17" x14ac:dyDescent="0.25">
      <c r="A63" s="4">
        <v>49</v>
      </c>
      <c r="B63" s="4">
        <v>48</v>
      </c>
      <c r="C63" s="4" t="s">
        <v>44</v>
      </c>
      <c r="D63" s="4">
        <v>3500</v>
      </c>
      <c r="E63" s="4" t="s">
        <v>83</v>
      </c>
      <c r="F63" s="598">
        <v>3550</v>
      </c>
      <c r="G63" s="599"/>
      <c r="H63" s="598">
        <v>3700</v>
      </c>
      <c r="I63" s="599"/>
      <c r="J63" s="4" t="s">
        <v>46</v>
      </c>
      <c r="K63" s="4" t="s">
        <v>204</v>
      </c>
      <c r="L63" s="4">
        <f t="shared" si="0"/>
        <v>150</v>
      </c>
      <c r="M63" s="6">
        <f t="shared" si="2"/>
        <v>150</v>
      </c>
      <c r="N63" s="6">
        <f>MAX(N$6:N62)+M63</f>
        <v>3420.2</v>
      </c>
    </row>
    <row r="64" spans="1:17" x14ac:dyDescent="0.25">
      <c r="A64" s="4">
        <v>43</v>
      </c>
      <c r="B64" s="4"/>
      <c r="C64" s="4" t="s">
        <v>44</v>
      </c>
      <c r="D64" s="4">
        <v>3700</v>
      </c>
      <c r="E64" s="4" t="s">
        <v>83</v>
      </c>
      <c r="F64" s="598">
        <v>3600</v>
      </c>
      <c r="G64" s="599"/>
      <c r="H64" s="598">
        <v>3800</v>
      </c>
      <c r="I64" s="599"/>
      <c r="J64" s="4" t="s">
        <v>46</v>
      </c>
      <c r="K64" s="4" t="s">
        <v>7</v>
      </c>
      <c r="L64" s="4">
        <f t="shared" si="0"/>
        <v>200</v>
      </c>
      <c r="M64" s="6">
        <f t="shared" si="2"/>
        <v>200</v>
      </c>
      <c r="N64" s="6">
        <f>MAX(N$6:N63)+M64</f>
        <v>3620.2</v>
      </c>
      <c r="Q64" s="1" t="str">
        <f t="shared" si="1"/>
        <v/>
      </c>
    </row>
    <row r="65" spans="1:17" x14ac:dyDescent="0.25">
      <c r="A65" s="4">
        <v>46</v>
      </c>
      <c r="B65" s="4"/>
      <c r="C65" s="4" t="s">
        <v>44</v>
      </c>
      <c r="D65" s="4">
        <v>5200</v>
      </c>
      <c r="E65" s="4" t="s">
        <v>202</v>
      </c>
      <c r="F65" s="598">
        <v>5150</v>
      </c>
      <c r="G65" s="599"/>
      <c r="H65" s="598">
        <v>5925</v>
      </c>
      <c r="I65" s="599"/>
      <c r="J65" s="4" t="s">
        <v>46</v>
      </c>
      <c r="K65" s="4" t="s">
        <v>204</v>
      </c>
      <c r="L65" s="4">
        <f t="shared" si="0"/>
        <v>775</v>
      </c>
      <c r="M65" s="6">
        <f t="shared" si="2"/>
        <v>775</v>
      </c>
      <c r="N65" s="6">
        <f>MAX(N$6:N64)+M65</f>
        <v>4395.2</v>
      </c>
      <c r="Q65" s="1" t="str">
        <f t="shared" si="1"/>
        <v/>
      </c>
    </row>
    <row r="66" spans="1:17" x14ac:dyDescent="0.25">
      <c r="A66" s="13">
        <v>252</v>
      </c>
      <c r="B66" s="13"/>
      <c r="C66" s="13" t="s">
        <v>98</v>
      </c>
      <c r="D66" s="13">
        <v>5200</v>
      </c>
      <c r="E66" s="13" t="s">
        <v>233</v>
      </c>
      <c r="F66" s="605" t="s">
        <v>46</v>
      </c>
      <c r="G66" s="606"/>
      <c r="H66" s="109">
        <v>5150</v>
      </c>
      <c r="I66" s="109">
        <v>5250</v>
      </c>
      <c r="J66" s="13" t="s">
        <v>46</v>
      </c>
      <c r="K66" s="13">
        <v>20</v>
      </c>
      <c r="L66" s="4">
        <f t="shared" si="0"/>
        <v>100</v>
      </c>
      <c r="M66" s="6">
        <f t="shared" si="2"/>
        <v>100</v>
      </c>
      <c r="N66" s="6">
        <f>MAX(N$6:N65)+M66</f>
        <v>4495.2</v>
      </c>
      <c r="Q66" s="1" t="str">
        <f t="shared" si="1"/>
        <v/>
      </c>
    </row>
    <row r="67" spans="1:17" x14ac:dyDescent="0.25">
      <c r="A67" s="13">
        <v>255</v>
      </c>
      <c r="B67" s="13"/>
      <c r="C67" s="13" t="s">
        <v>98</v>
      </c>
      <c r="D67" s="13">
        <v>5800</v>
      </c>
      <c r="E67" s="13" t="s">
        <v>235</v>
      </c>
      <c r="F67" s="605" t="s">
        <v>46</v>
      </c>
      <c r="G67" s="606"/>
      <c r="H67" s="109">
        <v>5725</v>
      </c>
      <c r="I67" s="109">
        <v>5850</v>
      </c>
      <c r="J67" s="13" t="s">
        <v>46</v>
      </c>
      <c r="K67" s="13">
        <v>20</v>
      </c>
      <c r="L67" s="4">
        <f t="shared" si="0"/>
        <v>125</v>
      </c>
      <c r="M67" s="6">
        <f t="shared" si="2"/>
        <v>125</v>
      </c>
      <c r="N67" s="6">
        <f>MAX(N$6:N66)+M67</f>
        <v>4620.2</v>
      </c>
      <c r="Q67" s="1" t="str">
        <f t="shared" si="1"/>
        <v/>
      </c>
    </row>
    <row r="68" spans="1:17" x14ac:dyDescent="0.25">
      <c r="A68" s="4">
        <v>47</v>
      </c>
      <c r="B68" s="4"/>
      <c r="C68" s="4" t="s">
        <v>44</v>
      </c>
      <c r="D68" s="4">
        <v>5900</v>
      </c>
      <c r="E68" s="4" t="s">
        <v>205</v>
      </c>
      <c r="F68" s="598">
        <v>5855</v>
      </c>
      <c r="G68" s="599"/>
      <c r="H68" s="598">
        <v>5925</v>
      </c>
      <c r="I68" s="599"/>
      <c r="J68" s="4" t="s">
        <v>46</v>
      </c>
      <c r="K68" s="4" t="s">
        <v>204</v>
      </c>
      <c r="L68" s="4">
        <f t="shared" si="0"/>
        <v>70</v>
      </c>
      <c r="M68" s="6">
        <f t="shared" si="2"/>
        <v>70</v>
      </c>
      <c r="N68" s="6">
        <f>MAX(N$6:N67)+M68</f>
        <v>4690.2</v>
      </c>
      <c r="Q68" s="1" t="str">
        <f t="shared" si="1"/>
        <v/>
      </c>
    </row>
    <row r="69" spans="1:17" ht="15.75" thickBot="1" x14ac:dyDescent="0.3">
      <c r="M69" s="110"/>
      <c r="N69" s="110"/>
    </row>
    <row r="70" spans="1:17" ht="15.75" thickBot="1" x14ac:dyDescent="0.3">
      <c r="A70" s="10" t="s">
        <v>239</v>
      </c>
      <c r="K70" s="111" t="s">
        <v>765</v>
      </c>
      <c r="L70" s="112"/>
      <c r="M70" s="113"/>
      <c r="N70" s="113">
        <f>N68</f>
        <v>4690.2</v>
      </c>
    </row>
    <row r="71" spans="1:17" x14ac:dyDescent="0.25">
      <c r="A71" s="10" t="s">
        <v>240</v>
      </c>
    </row>
    <row r="72" spans="1:17" x14ac:dyDescent="0.25">
      <c r="A72" s="10" t="s">
        <v>241</v>
      </c>
    </row>
    <row r="73" spans="1:17" x14ac:dyDescent="0.25">
      <c r="A73" s="10" t="s">
        <v>242</v>
      </c>
    </row>
    <row r="74" spans="1:17" x14ac:dyDescent="0.25">
      <c r="A74" s="11" t="s">
        <v>243</v>
      </c>
    </row>
    <row r="75" spans="1:17" x14ac:dyDescent="0.25">
      <c r="A75" s="10" t="s">
        <v>244</v>
      </c>
    </row>
    <row r="76" spans="1:17" x14ac:dyDescent="0.25">
      <c r="A76" s="11" t="s">
        <v>245</v>
      </c>
    </row>
    <row r="77" spans="1:17" x14ac:dyDescent="0.25">
      <c r="A77" s="11" t="s">
        <v>246</v>
      </c>
    </row>
    <row r="78" spans="1:17" x14ac:dyDescent="0.25">
      <c r="A78" s="11" t="s">
        <v>247</v>
      </c>
    </row>
    <row r="79" spans="1:17" x14ac:dyDescent="0.25">
      <c r="A79" s="11" t="s">
        <v>248</v>
      </c>
    </row>
    <row r="80" spans="1:17" x14ac:dyDescent="0.25">
      <c r="A80" s="10" t="s">
        <v>249</v>
      </c>
    </row>
    <row r="81" spans="1:1" x14ac:dyDescent="0.25">
      <c r="A81" s="11" t="s">
        <v>250</v>
      </c>
    </row>
    <row r="82" spans="1:1" x14ac:dyDescent="0.25">
      <c r="A82" s="11" t="s">
        <v>251</v>
      </c>
    </row>
    <row r="83" spans="1:1" x14ac:dyDescent="0.25">
      <c r="A83" s="10" t="s">
        <v>252</v>
      </c>
    </row>
    <row r="84" spans="1:1" x14ac:dyDescent="0.25">
      <c r="A84" s="12" t="s">
        <v>253</v>
      </c>
    </row>
    <row r="85" spans="1:1" x14ac:dyDescent="0.25">
      <c r="A85" s="12" t="s">
        <v>254</v>
      </c>
    </row>
    <row r="86" spans="1:1" x14ac:dyDescent="0.25">
      <c r="A86" s="11" t="s">
        <v>255</v>
      </c>
    </row>
    <row r="87" spans="1:1" x14ac:dyDescent="0.25">
      <c r="A87" s="10" t="s">
        <v>256</v>
      </c>
    </row>
  </sheetData>
  <sortState xmlns:xlrd2="http://schemas.microsoft.com/office/spreadsheetml/2017/richdata2" ref="A6:K68">
    <sortCondition ref="D6:D68"/>
    <sortCondition ref="A6:A68"/>
  </sortState>
  <mergeCells count="56">
    <mergeCell ref="A3:K3"/>
    <mergeCell ref="F5:G5"/>
    <mergeCell ref="H5:I5"/>
    <mergeCell ref="F10:G10"/>
    <mergeCell ref="F11:G11"/>
    <mergeCell ref="F51:G51"/>
    <mergeCell ref="H51:I51"/>
    <mergeCell ref="F52:G52"/>
    <mergeCell ref="F54:G54"/>
    <mergeCell ref="H54:I54"/>
    <mergeCell ref="H52:I52"/>
    <mergeCell ref="H55:I55"/>
    <mergeCell ref="F57:G57"/>
    <mergeCell ref="H57:I57"/>
    <mergeCell ref="F59:G59"/>
    <mergeCell ref="H59:I59"/>
    <mergeCell ref="F55:G55"/>
    <mergeCell ref="F58:G58"/>
    <mergeCell ref="H60:I60"/>
    <mergeCell ref="F62:G62"/>
    <mergeCell ref="H62:I62"/>
    <mergeCell ref="F63:G63"/>
    <mergeCell ref="H63:I63"/>
    <mergeCell ref="F60:G60"/>
    <mergeCell ref="H64:I64"/>
    <mergeCell ref="F65:G65"/>
    <mergeCell ref="H65:I65"/>
    <mergeCell ref="F68:G68"/>
    <mergeCell ref="H68:I68"/>
    <mergeCell ref="F67:G67"/>
    <mergeCell ref="F66:G66"/>
    <mergeCell ref="F64:G64"/>
    <mergeCell ref="H44:I44"/>
    <mergeCell ref="F46:G46"/>
    <mergeCell ref="H46:I46"/>
    <mergeCell ref="F50:G50"/>
    <mergeCell ref="H50:I50"/>
    <mergeCell ref="F45:G45"/>
    <mergeCell ref="H45:I45"/>
    <mergeCell ref="F47:G47"/>
    <mergeCell ref="H47:I47"/>
    <mergeCell ref="F44:G44"/>
    <mergeCell ref="H34:I34"/>
    <mergeCell ref="F16:G16"/>
    <mergeCell ref="H16:I16"/>
    <mergeCell ref="M6:M8"/>
    <mergeCell ref="M9:M19"/>
    <mergeCell ref="M20:M25"/>
    <mergeCell ref="F30:G30"/>
    <mergeCell ref="H30:I30"/>
    <mergeCell ref="F33:G33"/>
    <mergeCell ref="H33:I33"/>
    <mergeCell ref="F27:G27"/>
    <mergeCell ref="F28:G28"/>
    <mergeCell ref="F29:G29"/>
    <mergeCell ref="F34:G34"/>
  </mergeCells>
  <hyperlinks>
    <hyperlink ref="A74" r:id="rId1" location="cite_ref-6" tooltip="Jump up" display="https://en.wikipedia.org/wiki/LTE_frequency_bands - cite_ref-6" xr:uid="{1B5ED92E-D03A-47BB-886F-FA52643323D6}"/>
    <hyperlink ref="A76" r:id="rId2" location="cite_ref-8" tooltip="Jump up" display="https://en.wikipedia.org/wiki/LTE_frequency_bands - cite_ref-8" xr:uid="{1C407405-F241-4A99-BB64-21761C967756}"/>
    <hyperlink ref="A77" r:id="rId3" location="cite_ref-9" tooltip="Jump up" display="https://en.wikipedia.org/wiki/LTE_frequency_bands - cite_ref-9" xr:uid="{49B41FD8-D674-4DEF-87E1-8E99CBCCC15A}"/>
    <hyperlink ref="A78" r:id="rId4" location="cite_ref-10" tooltip="Jump up" display="https://en.wikipedia.org/wiki/LTE_frequency_bands - cite_ref-10" xr:uid="{DD2BFC8A-EC07-4821-A957-2DE32B1366D3}"/>
    <hyperlink ref="A79" r:id="rId5" location="cite_ref-11" tooltip="Jump up" display="https://en.wikipedia.org/wiki/LTE_frequency_bands - cite_ref-11" xr:uid="{0003EFE1-6EE8-442B-864E-4E906232BF22}"/>
    <hyperlink ref="A81" r:id="rId6" location="cite_ref-13" tooltip="Jump up" display="https://en.wikipedia.org/wiki/LTE_frequency_bands - cite_ref-13" xr:uid="{509F2B32-2764-4358-A976-B1ECEA1DAB0E}"/>
    <hyperlink ref="A82" r:id="rId7" location="cite_ref-14" tooltip="Jump up" display="https://en.wikipedia.org/wiki/LTE_frequency_bands - cite_ref-14" xr:uid="{D1A1768C-89CF-4ADF-9970-71C1D91B34FE}"/>
    <hyperlink ref="A86" r:id="rId8" location="cite_ref-18" tooltip="Jump up" display="https://en.wikipedia.org/wiki/LTE_frequency_bands - cite_ref-18" xr:uid="{2DDEA138-89F5-4D34-8ECB-A95D96DD5C61}"/>
  </hyperlinks>
  <pageMargins left="0.7" right="0.7" top="0.75" bottom="0.75" header="0.3" footer="0.3"/>
  <pageSetup paperSize="9" orientation="portrait" horizontalDpi="1200" verticalDpi="1200"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478332-AB84-4B06-A6C5-83748B4D7C7A}">
  <dimension ref="A1:AG265"/>
  <sheetViews>
    <sheetView topLeftCell="A239" workbookViewId="0"/>
  </sheetViews>
  <sheetFormatPr baseColWidth="10" defaultRowHeight="15" x14ac:dyDescent="0.25"/>
  <sheetData>
    <row r="1" spans="1:33" ht="18.75" x14ac:dyDescent="0.3">
      <c r="A1" s="21" t="s">
        <v>1999</v>
      </c>
    </row>
    <row r="2" spans="1:33" x14ac:dyDescent="0.25">
      <c r="A2" t="s">
        <v>1998</v>
      </c>
      <c r="B2" s="67" t="s">
        <v>1997</v>
      </c>
    </row>
    <row r="3" spans="1:33" x14ac:dyDescent="0.25">
      <c r="A3" s="347" t="s">
        <v>2003</v>
      </c>
    </row>
    <row r="5" spans="1:33" ht="19.5" thickBot="1" x14ac:dyDescent="0.35">
      <c r="A5" s="358" t="s">
        <v>1996</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c r="AB5" s="359"/>
      <c r="AC5" s="359"/>
      <c r="AD5" s="359"/>
      <c r="AE5" s="359"/>
      <c r="AF5" s="359"/>
      <c r="AG5" s="359"/>
    </row>
    <row r="6" spans="1:33" ht="30.75" thickBot="1" x14ac:dyDescent="0.3">
      <c r="A6" s="360" t="s">
        <v>0</v>
      </c>
      <c r="B6" s="360" t="s">
        <v>1825</v>
      </c>
      <c r="C6" s="360" t="s">
        <v>1824</v>
      </c>
      <c r="D6" s="340" t="s">
        <v>1995</v>
      </c>
      <c r="E6" s="340" t="s">
        <v>1994</v>
      </c>
      <c r="F6" s="363" t="s">
        <v>93</v>
      </c>
      <c r="G6" s="364"/>
      <c r="H6" s="365"/>
      <c r="I6" s="339" t="s">
        <v>1821</v>
      </c>
      <c r="J6" s="363" t="s">
        <v>92</v>
      </c>
      <c r="K6" s="364"/>
      <c r="L6" s="365"/>
      <c r="M6" s="339" t="s">
        <v>1820</v>
      </c>
      <c r="N6" s="339" t="s">
        <v>1819</v>
      </c>
      <c r="O6" s="339" t="s">
        <v>1818</v>
      </c>
      <c r="P6" s="338" t="s">
        <v>1817</v>
      </c>
      <c r="Q6" s="366" t="s">
        <v>1816</v>
      </c>
      <c r="R6" s="367"/>
      <c r="S6" s="367"/>
      <c r="T6" s="367"/>
      <c r="U6" s="367"/>
      <c r="V6" s="367"/>
      <c r="W6" s="367"/>
      <c r="X6" s="367"/>
      <c r="Y6" s="367"/>
      <c r="Z6" s="367"/>
      <c r="AA6" s="367"/>
      <c r="AB6" s="367"/>
      <c r="AC6" s="367"/>
      <c r="AD6" s="367"/>
      <c r="AE6" s="367"/>
      <c r="AF6" s="368"/>
      <c r="AG6" s="360" t="s">
        <v>1815</v>
      </c>
    </row>
    <row r="7" spans="1:33" ht="15.75" thickBot="1" x14ac:dyDescent="0.3">
      <c r="A7" s="361"/>
      <c r="B7" s="361"/>
      <c r="C7" s="361"/>
      <c r="D7" s="337" t="s">
        <v>1806</v>
      </c>
      <c r="E7" s="337" t="s">
        <v>1814</v>
      </c>
      <c r="F7" s="332" t="s">
        <v>1812</v>
      </c>
      <c r="G7" s="332" t="s">
        <v>1811</v>
      </c>
      <c r="H7" s="332" t="s">
        <v>1810</v>
      </c>
      <c r="I7" s="336" t="s">
        <v>1813</v>
      </c>
      <c r="J7" s="332" t="s">
        <v>1812</v>
      </c>
      <c r="K7" s="332" t="s">
        <v>1811</v>
      </c>
      <c r="L7" s="332" t="s">
        <v>1810</v>
      </c>
      <c r="M7" s="336" t="s">
        <v>1809</v>
      </c>
      <c r="N7" s="336" t="s">
        <v>1808</v>
      </c>
      <c r="O7" s="336" t="s">
        <v>1807</v>
      </c>
      <c r="P7" s="335" t="s">
        <v>1806</v>
      </c>
      <c r="Q7" s="369"/>
      <c r="R7" s="370"/>
      <c r="S7" s="370"/>
      <c r="T7" s="370"/>
      <c r="U7" s="370"/>
      <c r="V7" s="370"/>
      <c r="W7" s="370"/>
      <c r="X7" s="370"/>
      <c r="Y7" s="370"/>
      <c r="Z7" s="370"/>
      <c r="AA7" s="370"/>
      <c r="AB7" s="370"/>
      <c r="AC7" s="370"/>
      <c r="AD7" s="370"/>
      <c r="AE7" s="370"/>
      <c r="AF7" s="371"/>
      <c r="AG7" s="361"/>
    </row>
    <row r="8" spans="1:33" ht="15.75" thickBot="1" x14ac:dyDescent="0.3">
      <c r="A8" s="362"/>
      <c r="B8" s="362"/>
      <c r="C8" s="362"/>
      <c r="D8" s="334"/>
      <c r="E8" s="334" t="s">
        <v>1805</v>
      </c>
      <c r="F8" s="372" t="s">
        <v>1804</v>
      </c>
      <c r="G8" s="373"/>
      <c r="H8" s="374"/>
      <c r="I8" s="333" t="s">
        <v>1803</v>
      </c>
      <c r="J8" s="372" t="s">
        <v>1804</v>
      </c>
      <c r="K8" s="373"/>
      <c r="L8" s="374"/>
      <c r="M8" s="333" t="s">
        <v>1803</v>
      </c>
      <c r="N8" s="333"/>
      <c r="O8" s="333"/>
      <c r="P8" s="331"/>
      <c r="Q8" s="332">
        <v>3</v>
      </c>
      <c r="R8" s="332">
        <v>5</v>
      </c>
      <c r="S8" s="332">
        <v>10</v>
      </c>
      <c r="T8" s="332">
        <v>15</v>
      </c>
      <c r="U8" s="332">
        <v>20</v>
      </c>
      <c r="V8" s="332">
        <v>25</v>
      </c>
      <c r="W8" s="332">
        <v>30</v>
      </c>
      <c r="X8" s="332">
        <v>35</v>
      </c>
      <c r="Y8" s="332">
        <v>40</v>
      </c>
      <c r="Z8" s="332">
        <v>45</v>
      </c>
      <c r="AA8" s="332">
        <v>50</v>
      </c>
      <c r="AB8" s="332">
        <v>60</v>
      </c>
      <c r="AC8" s="332">
        <v>70</v>
      </c>
      <c r="AD8" s="332">
        <v>80</v>
      </c>
      <c r="AE8" s="332">
        <v>90</v>
      </c>
      <c r="AF8" s="332">
        <v>100</v>
      </c>
      <c r="AG8" s="362"/>
    </row>
    <row r="9" spans="1:33" ht="15.75" thickBot="1" x14ac:dyDescent="0.3">
      <c r="A9" s="387" t="s">
        <v>1993</v>
      </c>
      <c r="B9" s="375">
        <v>2100</v>
      </c>
      <c r="C9" s="375" t="s">
        <v>3</v>
      </c>
      <c r="D9" s="390">
        <v>100</v>
      </c>
      <c r="E9" s="390">
        <v>20</v>
      </c>
      <c r="F9" s="330">
        <v>2110</v>
      </c>
      <c r="G9" s="330">
        <v>2140</v>
      </c>
      <c r="H9" s="330">
        <v>2170</v>
      </c>
      <c r="I9" s="375">
        <v>60</v>
      </c>
      <c r="J9" s="330">
        <v>1920</v>
      </c>
      <c r="K9" s="330">
        <v>1950</v>
      </c>
      <c r="L9" s="330">
        <v>1980</v>
      </c>
      <c r="M9" s="375">
        <v>190</v>
      </c>
      <c r="N9" s="375" t="s">
        <v>1780</v>
      </c>
      <c r="O9" s="375" t="s">
        <v>1909</v>
      </c>
      <c r="P9" s="322">
        <v>15</v>
      </c>
      <c r="Q9" s="326"/>
      <c r="R9" s="327">
        <v>5</v>
      </c>
      <c r="S9" s="327">
        <v>10</v>
      </c>
      <c r="T9" s="327">
        <v>15</v>
      </c>
      <c r="U9" s="327">
        <v>20</v>
      </c>
      <c r="V9" s="327">
        <v>25</v>
      </c>
      <c r="W9" s="327">
        <v>30</v>
      </c>
      <c r="X9" s="326"/>
      <c r="Y9" s="327">
        <v>40</v>
      </c>
      <c r="Z9" s="327">
        <v>45</v>
      </c>
      <c r="AA9" s="327">
        <v>50</v>
      </c>
      <c r="AB9" s="326"/>
      <c r="AC9" s="326"/>
      <c r="AD9" s="326"/>
      <c r="AE9" s="326"/>
      <c r="AF9" s="326"/>
      <c r="AG9" s="375"/>
    </row>
    <row r="10" spans="1:33" ht="15.75" thickBot="1" x14ac:dyDescent="0.3">
      <c r="A10" s="388"/>
      <c r="B10" s="376"/>
      <c r="C10" s="376"/>
      <c r="D10" s="391"/>
      <c r="E10" s="391"/>
      <c r="F10" s="329">
        <v>422000</v>
      </c>
      <c r="G10" s="329">
        <v>428000</v>
      </c>
      <c r="H10" s="329">
        <v>434000</v>
      </c>
      <c r="I10" s="376"/>
      <c r="J10" s="329">
        <v>384000</v>
      </c>
      <c r="K10" s="329">
        <v>390000</v>
      </c>
      <c r="L10" s="329">
        <v>396000</v>
      </c>
      <c r="M10" s="376"/>
      <c r="N10" s="376"/>
      <c r="O10" s="376"/>
      <c r="P10" s="322">
        <v>30</v>
      </c>
      <c r="Q10" s="326"/>
      <c r="R10" s="326"/>
      <c r="S10" s="327">
        <v>10</v>
      </c>
      <c r="T10" s="327">
        <v>15</v>
      </c>
      <c r="U10" s="327">
        <v>20</v>
      </c>
      <c r="V10" s="327">
        <v>25</v>
      </c>
      <c r="W10" s="327">
        <v>30</v>
      </c>
      <c r="X10" s="326"/>
      <c r="Y10" s="327">
        <v>40</v>
      </c>
      <c r="Z10" s="327">
        <v>45</v>
      </c>
      <c r="AA10" s="327">
        <v>50</v>
      </c>
      <c r="AB10" s="326"/>
      <c r="AC10" s="326"/>
      <c r="AD10" s="326"/>
      <c r="AE10" s="326"/>
      <c r="AF10" s="326"/>
      <c r="AG10" s="376"/>
    </row>
    <row r="11" spans="1:33" ht="15.75" thickBot="1" x14ac:dyDescent="0.3">
      <c r="A11" s="389"/>
      <c r="B11" s="377"/>
      <c r="C11" s="377"/>
      <c r="D11" s="392"/>
      <c r="E11" s="392"/>
      <c r="F11" s="328"/>
      <c r="G11" s="328"/>
      <c r="H11" s="328"/>
      <c r="I11" s="377"/>
      <c r="J11" s="328"/>
      <c r="K11" s="328"/>
      <c r="L11" s="328"/>
      <c r="M11" s="377"/>
      <c r="N11" s="377"/>
      <c r="O11" s="377"/>
      <c r="P11" s="322">
        <v>60</v>
      </c>
      <c r="Q11" s="326"/>
      <c r="R11" s="326"/>
      <c r="S11" s="327">
        <v>10</v>
      </c>
      <c r="T11" s="327">
        <v>15</v>
      </c>
      <c r="U11" s="327">
        <v>20</v>
      </c>
      <c r="V11" s="327">
        <v>25</v>
      </c>
      <c r="W11" s="327">
        <v>30</v>
      </c>
      <c r="X11" s="326"/>
      <c r="Y11" s="327">
        <v>40</v>
      </c>
      <c r="Z11" s="327">
        <v>45</v>
      </c>
      <c r="AA11" s="327">
        <v>50</v>
      </c>
      <c r="AB11" s="326"/>
      <c r="AC11" s="326"/>
      <c r="AD11" s="326"/>
      <c r="AE11" s="326"/>
      <c r="AF11" s="326"/>
      <c r="AG11" s="377"/>
    </row>
    <row r="12" spans="1:33" ht="15.75" thickBot="1" x14ac:dyDescent="0.3">
      <c r="A12" s="378" t="s">
        <v>1992</v>
      </c>
      <c r="B12" s="381" t="s">
        <v>1991</v>
      </c>
      <c r="C12" s="381" t="s">
        <v>3</v>
      </c>
      <c r="D12" s="384">
        <v>100</v>
      </c>
      <c r="E12" s="384">
        <v>20</v>
      </c>
      <c r="F12" s="325">
        <v>1930</v>
      </c>
      <c r="G12" s="325">
        <v>1960</v>
      </c>
      <c r="H12" s="325">
        <v>1990</v>
      </c>
      <c r="I12" s="381">
        <v>60</v>
      </c>
      <c r="J12" s="325">
        <v>1850</v>
      </c>
      <c r="K12" s="325">
        <v>1880</v>
      </c>
      <c r="L12" s="325">
        <v>1910</v>
      </c>
      <c r="M12" s="381">
        <v>80</v>
      </c>
      <c r="N12" s="381" t="s">
        <v>1828</v>
      </c>
      <c r="O12" s="381" t="s">
        <v>1909</v>
      </c>
      <c r="P12" s="322">
        <v>15</v>
      </c>
      <c r="Q12" s="320"/>
      <c r="R12" s="321">
        <v>5</v>
      </c>
      <c r="S12" s="321">
        <v>10</v>
      </c>
      <c r="T12" s="321">
        <v>15</v>
      </c>
      <c r="U12" s="321">
        <v>20</v>
      </c>
      <c r="V12" s="321">
        <v>25</v>
      </c>
      <c r="W12" s="321">
        <v>30</v>
      </c>
      <c r="X12" s="321">
        <v>35</v>
      </c>
      <c r="Y12" s="321">
        <v>40</v>
      </c>
      <c r="Z12" s="320"/>
      <c r="AA12" s="320"/>
      <c r="AB12" s="320"/>
      <c r="AC12" s="320"/>
      <c r="AD12" s="320"/>
      <c r="AE12" s="320"/>
      <c r="AF12" s="320"/>
      <c r="AG12" s="381"/>
    </row>
    <row r="13" spans="1:33" ht="15.75" thickBot="1" x14ac:dyDescent="0.3">
      <c r="A13" s="379"/>
      <c r="B13" s="382"/>
      <c r="C13" s="382"/>
      <c r="D13" s="385"/>
      <c r="E13" s="385"/>
      <c r="F13" s="324">
        <v>386000</v>
      </c>
      <c r="G13" s="324">
        <v>392000</v>
      </c>
      <c r="H13" s="324">
        <v>398000</v>
      </c>
      <c r="I13" s="382"/>
      <c r="J13" s="324">
        <v>370000</v>
      </c>
      <c r="K13" s="324">
        <v>376000</v>
      </c>
      <c r="L13" s="324">
        <v>382000</v>
      </c>
      <c r="M13" s="382"/>
      <c r="N13" s="382"/>
      <c r="O13" s="382"/>
      <c r="P13" s="322">
        <v>30</v>
      </c>
      <c r="Q13" s="320"/>
      <c r="R13" s="320"/>
      <c r="S13" s="321">
        <v>10</v>
      </c>
      <c r="T13" s="321">
        <v>15</v>
      </c>
      <c r="U13" s="321">
        <v>20</v>
      </c>
      <c r="V13" s="321">
        <v>25</v>
      </c>
      <c r="W13" s="321">
        <v>30</v>
      </c>
      <c r="X13" s="321">
        <v>35</v>
      </c>
      <c r="Y13" s="321">
        <v>40</v>
      </c>
      <c r="Z13" s="320"/>
      <c r="AA13" s="320"/>
      <c r="AB13" s="320"/>
      <c r="AC13" s="320"/>
      <c r="AD13" s="320"/>
      <c r="AE13" s="320"/>
      <c r="AF13" s="320"/>
      <c r="AG13" s="382"/>
    </row>
    <row r="14" spans="1:33" ht="15.75" thickBot="1" x14ac:dyDescent="0.3">
      <c r="A14" s="380"/>
      <c r="B14" s="383"/>
      <c r="C14" s="383"/>
      <c r="D14" s="386"/>
      <c r="E14" s="386"/>
      <c r="F14" s="323"/>
      <c r="G14" s="323"/>
      <c r="H14" s="323"/>
      <c r="I14" s="383"/>
      <c r="J14" s="323"/>
      <c r="K14" s="323"/>
      <c r="L14" s="323"/>
      <c r="M14" s="383"/>
      <c r="N14" s="383"/>
      <c r="O14" s="383"/>
      <c r="P14" s="322">
        <v>60</v>
      </c>
      <c r="Q14" s="320"/>
      <c r="R14" s="320"/>
      <c r="S14" s="321">
        <v>10</v>
      </c>
      <c r="T14" s="321">
        <v>15</v>
      </c>
      <c r="U14" s="321">
        <v>20</v>
      </c>
      <c r="V14" s="321">
        <v>25</v>
      </c>
      <c r="W14" s="321">
        <v>30</v>
      </c>
      <c r="X14" s="321">
        <v>35</v>
      </c>
      <c r="Y14" s="321">
        <v>40</v>
      </c>
      <c r="Z14" s="320"/>
      <c r="AA14" s="320"/>
      <c r="AB14" s="320"/>
      <c r="AC14" s="320"/>
      <c r="AD14" s="320"/>
      <c r="AE14" s="320"/>
      <c r="AF14" s="320"/>
      <c r="AG14" s="383"/>
    </row>
    <row r="15" spans="1:33" ht="15.75" thickBot="1" x14ac:dyDescent="0.3">
      <c r="A15" s="397" t="s">
        <v>11</v>
      </c>
      <c r="B15" s="393">
        <v>1800</v>
      </c>
      <c r="C15" s="393" t="s">
        <v>3</v>
      </c>
      <c r="D15" s="398">
        <v>100</v>
      </c>
      <c r="E15" s="398">
        <v>20</v>
      </c>
      <c r="F15" s="330">
        <v>1805</v>
      </c>
      <c r="G15" s="330" t="s">
        <v>1990</v>
      </c>
      <c r="H15" s="330">
        <v>1880</v>
      </c>
      <c r="I15" s="393">
        <v>75</v>
      </c>
      <c r="J15" s="330">
        <v>1710</v>
      </c>
      <c r="K15" s="330" t="s">
        <v>1917</v>
      </c>
      <c r="L15" s="330">
        <v>1785</v>
      </c>
      <c r="M15" s="393">
        <v>95</v>
      </c>
      <c r="N15" s="393" t="s">
        <v>1780</v>
      </c>
      <c r="O15" s="393" t="s">
        <v>1909</v>
      </c>
      <c r="P15" s="322">
        <v>15</v>
      </c>
      <c r="Q15" s="326"/>
      <c r="R15" s="327">
        <v>5</v>
      </c>
      <c r="S15" s="327">
        <v>10</v>
      </c>
      <c r="T15" s="327">
        <v>15</v>
      </c>
      <c r="U15" s="327">
        <v>20</v>
      </c>
      <c r="V15" s="327">
        <v>25</v>
      </c>
      <c r="W15" s="327">
        <v>30</v>
      </c>
      <c r="X15" s="327">
        <v>35</v>
      </c>
      <c r="Y15" s="327">
        <v>40</v>
      </c>
      <c r="Z15" s="327">
        <v>45</v>
      </c>
      <c r="AA15" s="327">
        <v>50</v>
      </c>
      <c r="AB15" s="326"/>
      <c r="AC15" s="326"/>
      <c r="AD15" s="326"/>
      <c r="AE15" s="326"/>
      <c r="AF15" s="326"/>
      <c r="AG15" s="393"/>
    </row>
    <row r="16" spans="1:33" ht="15.75" thickBot="1" x14ac:dyDescent="0.3">
      <c r="A16" s="388"/>
      <c r="B16" s="376"/>
      <c r="C16" s="376"/>
      <c r="D16" s="391"/>
      <c r="E16" s="391"/>
      <c r="F16" s="329">
        <v>361000</v>
      </c>
      <c r="G16" s="329">
        <v>368500</v>
      </c>
      <c r="H16" s="329">
        <v>376000</v>
      </c>
      <c r="I16" s="376"/>
      <c r="J16" s="329">
        <v>342000</v>
      </c>
      <c r="K16" s="329">
        <v>349500</v>
      </c>
      <c r="L16" s="329">
        <v>357000</v>
      </c>
      <c r="M16" s="376"/>
      <c r="N16" s="376"/>
      <c r="O16" s="376"/>
      <c r="P16" s="322">
        <v>30</v>
      </c>
      <c r="Q16" s="326"/>
      <c r="R16" s="326"/>
      <c r="S16" s="327">
        <v>10</v>
      </c>
      <c r="T16" s="327">
        <v>15</v>
      </c>
      <c r="U16" s="327">
        <v>20</v>
      </c>
      <c r="V16" s="327">
        <v>25</v>
      </c>
      <c r="W16" s="327">
        <v>30</v>
      </c>
      <c r="X16" s="327">
        <v>35</v>
      </c>
      <c r="Y16" s="327">
        <v>40</v>
      </c>
      <c r="Z16" s="327">
        <v>45</v>
      </c>
      <c r="AA16" s="327">
        <v>50</v>
      </c>
      <c r="AB16" s="326"/>
      <c r="AC16" s="326"/>
      <c r="AD16" s="326"/>
      <c r="AE16" s="326"/>
      <c r="AF16" s="326"/>
      <c r="AG16" s="376"/>
    </row>
    <row r="17" spans="1:33" ht="15.75" thickBot="1" x14ac:dyDescent="0.3">
      <c r="A17" s="389"/>
      <c r="B17" s="377"/>
      <c r="C17" s="377"/>
      <c r="D17" s="392"/>
      <c r="E17" s="392"/>
      <c r="F17" s="328"/>
      <c r="G17" s="328"/>
      <c r="H17" s="328"/>
      <c r="I17" s="377"/>
      <c r="J17" s="328"/>
      <c r="K17" s="328"/>
      <c r="L17" s="328"/>
      <c r="M17" s="377"/>
      <c r="N17" s="377"/>
      <c r="O17" s="377"/>
      <c r="P17" s="322">
        <v>60</v>
      </c>
      <c r="Q17" s="326"/>
      <c r="R17" s="326"/>
      <c r="S17" s="327">
        <v>10</v>
      </c>
      <c r="T17" s="327">
        <v>15</v>
      </c>
      <c r="U17" s="327">
        <v>20</v>
      </c>
      <c r="V17" s="327">
        <v>25</v>
      </c>
      <c r="W17" s="327">
        <v>30</v>
      </c>
      <c r="X17" s="327">
        <v>35</v>
      </c>
      <c r="Y17" s="327">
        <v>40</v>
      </c>
      <c r="Z17" s="327">
        <v>45</v>
      </c>
      <c r="AA17" s="327">
        <v>50</v>
      </c>
      <c r="AB17" s="326"/>
      <c r="AC17" s="326"/>
      <c r="AD17" s="326"/>
      <c r="AE17" s="326"/>
      <c r="AF17" s="326"/>
      <c r="AG17" s="377"/>
    </row>
    <row r="18" spans="1:33" ht="15.75" thickBot="1" x14ac:dyDescent="0.3">
      <c r="A18" s="378" t="s">
        <v>15</v>
      </c>
      <c r="B18" s="381">
        <v>850</v>
      </c>
      <c r="C18" s="381" t="s">
        <v>3</v>
      </c>
      <c r="D18" s="384">
        <v>100</v>
      </c>
      <c r="E18" s="384">
        <v>20</v>
      </c>
      <c r="F18" s="325">
        <v>869</v>
      </c>
      <c r="G18" s="325" t="s">
        <v>1989</v>
      </c>
      <c r="H18" s="325">
        <v>894</v>
      </c>
      <c r="I18" s="381">
        <v>25</v>
      </c>
      <c r="J18" s="325">
        <v>824</v>
      </c>
      <c r="K18" s="325" t="s">
        <v>1904</v>
      </c>
      <c r="L18" s="325">
        <v>849</v>
      </c>
      <c r="M18" s="381">
        <v>45</v>
      </c>
      <c r="N18" s="381" t="s">
        <v>1780</v>
      </c>
      <c r="O18" s="381" t="s">
        <v>1909</v>
      </c>
      <c r="P18" s="322">
        <v>15</v>
      </c>
      <c r="Q18" s="320"/>
      <c r="R18" s="321">
        <v>5</v>
      </c>
      <c r="S18" s="321">
        <v>10</v>
      </c>
      <c r="T18" s="321">
        <v>15</v>
      </c>
      <c r="U18" s="321">
        <v>20</v>
      </c>
      <c r="V18" s="321">
        <v>25</v>
      </c>
      <c r="W18" s="320"/>
      <c r="X18" s="320"/>
      <c r="Y18" s="320"/>
      <c r="Z18" s="320"/>
      <c r="AA18" s="320"/>
      <c r="AB18" s="320"/>
      <c r="AC18" s="320"/>
      <c r="AD18" s="320"/>
      <c r="AE18" s="320"/>
      <c r="AF18" s="320"/>
      <c r="AG18" s="394">
        <v>1</v>
      </c>
    </row>
    <row r="19" spans="1:33" ht="15.75" thickBot="1" x14ac:dyDescent="0.3">
      <c r="A19" s="379"/>
      <c r="B19" s="382"/>
      <c r="C19" s="382"/>
      <c r="D19" s="385"/>
      <c r="E19" s="385"/>
      <c r="F19" s="324">
        <v>173800</v>
      </c>
      <c r="G19" s="324">
        <v>176300</v>
      </c>
      <c r="H19" s="324">
        <v>178800</v>
      </c>
      <c r="I19" s="382"/>
      <c r="J19" s="324">
        <v>164800</v>
      </c>
      <c r="K19" s="324">
        <v>167300</v>
      </c>
      <c r="L19" s="324">
        <v>169800</v>
      </c>
      <c r="M19" s="382"/>
      <c r="N19" s="382"/>
      <c r="O19" s="382"/>
      <c r="P19" s="322">
        <v>30</v>
      </c>
      <c r="Q19" s="320"/>
      <c r="R19" s="320"/>
      <c r="S19" s="321">
        <v>10</v>
      </c>
      <c r="T19" s="321">
        <v>15</v>
      </c>
      <c r="U19" s="321">
        <v>20</v>
      </c>
      <c r="V19" s="321">
        <v>25</v>
      </c>
      <c r="W19" s="320"/>
      <c r="X19" s="320"/>
      <c r="Y19" s="320"/>
      <c r="Z19" s="320"/>
      <c r="AA19" s="320"/>
      <c r="AB19" s="320"/>
      <c r="AC19" s="320"/>
      <c r="AD19" s="320"/>
      <c r="AE19" s="320"/>
      <c r="AF19" s="320"/>
      <c r="AG19" s="395"/>
    </row>
    <row r="20" spans="1:33" ht="15.75" thickBot="1" x14ac:dyDescent="0.3">
      <c r="A20" s="380"/>
      <c r="B20" s="383"/>
      <c r="C20" s="383"/>
      <c r="D20" s="386"/>
      <c r="E20" s="386"/>
      <c r="F20" s="323"/>
      <c r="G20" s="323"/>
      <c r="H20" s="323"/>
      <c r="I20" s="383"/>
      <c r="J20" s="323"/>
      <c r="K20" s="323"/>
      <c r="L20" s="323"/>
      <c r="M20" s="383"/>
      <c r="N20" s="383"/>
      <c r="O20" s="383"/>
      <c r="P20" s="322">
        <v>60</v>
      </c>
      <c r="Q20" s="320"/>
      <c r="R20" s="320"/>
      <c r="S20" s="320"/>
      <c r="T20" s="320"/>
      <c r="U20" s="320"/>
      <c r="V20" s="320"/>
      <c r="W20" s="320"/>
      <c r="X20" s="320"/>
      <c r="Y20" s="320"/>
      <c r="Z20" s="320"/>
      <c r="AA20" s="320"/>
      <c r="AB20" s="320"/>
      <c r="AC20" s="320"/>
      <c r="AD20" s="320"/>
      <c r="AE20" s="320"/>
      <c r="AF20" s="320"/>
      <c r="AG20" s="396"/>
    </row>
    <row r="21" spans="1:33" ht="15.75" thickBot="1" x14ac:dyDescent="0.3">
      <c r="A21" s="397" t="s">
        <v>19</v>
      </c>
      <c r="B21" s="393">
        <v>2600</v>
      </c>
      <c r="C21" s="393" t="s">
        <v>3</v>
      </c>
      <c r="D21" s="398">
        <v>100</v>
      </c>
      <c r="E21" s="398">
        <v>20</v>
      </c>
      <c r="F21" s="330">
        <v>2620</v>
      </c>
      <c r="G21" s="330">
        <v>2655</v>
      </c>
      <c r="H21" s="330">
        <v>2690</v>
      </c>
      <c r="I21" s="393">
        <v>70</v>
      </c>
      <c r="J21" s="330">
        <v>2500</v>
      </c>
      <c r="K21" s="330">
        <v>2535</v>
      </c>
      <c r="L21" s="330">
        <v>2570</v>
      </c>
      <c r="M21" s="393">
        <v>120</v>
      </c>
      <c r="N21" s="393" t="s">
        <v>1914</v>
      </c>
      <c r="O21" s="393" t="s">
        <v>1909</v>
      </c>
      <c r="P21" s="322">
        <v>15</v>
      </c>
      <c r="Q21" s="326"/>
      <c r="R21" s="327">
        <v>5</v>
      </c>
      <c r="S21" s="327">
        <v>10</v>
      </c>
      <c r="T21" s="327">
        <v>15</v>
      </c>
      <c r="U21" s="327">
        <v>20</v>
      </c>
      <c r="V21" s="327">
        <v>25</v>
      </c>
      <c r="W21" s="327">
        <v>30</v>
      </c>
      <c r="X21" s="327">
        <v>35</v>
      </c>
      <c r="Y21" s="327">
        <v>40</v>
      </c>
      <c r="Z21" s="326"/>
      <c r="AA21" s="327">
        <v>50</v>
      </c>
      <c r="AB21" s="326"/>
      <c r="AC21" s="326"/>
      <c r="AD21" s="326"/>
      <c r="AE21" s="326"/>
      <c r="AF21" s="326"/>
      <c r="AG21" s="393"/>
    </row>
    <row r="22" spans="1:33" ht="15.75" thickBot="1" x14ac:dyDescent="0.3">
      <c r="A22" s="388"/>
      <c r="B22" s="376"/>
      <c r="C22" s="376"/>
      <c r="D22" s="391"/>
      <c r="E22" s="391"/>
      <c r="F22" s="329">
        <v>524000</v>
      </c>
      <c r="G22" s="329">
        <v>531000</v>
      </c>
      <c r="H22" s="329">
        <v>538000</v>
      </c>
      <c r="I22" s="376"/>
      <c r="J22" s="329">
        <v>500000</v>
      </c>
      <c r="K22" s="329">
        <v>507000</v>
      </c>
      <c r="L22" s="329">
        <v>514000</v>
      </c>
      <c r="M22" s="376"/>
      <c r="N22" s="376"/>
      <c r="O22" s="376"/>
      <c r="P22" s="322">
        <v>30</v>
      </c>
      <c r="Q22" s="326"/>
      <c r="R22" s="326"/>
      <c r="S22" s="327">
        <v>10</v>
      </c>
      <c r="T22" s="327">
        <v>15</v>
      </c>
      <c r="U22" s="327">
        <v>20</v>
      </c>
      <c r="V22" s="327">
        <v>25</v>
      </c>
      <c r="W22" s="327">
        <v>30</v>
      </c>
      <c r="X22" s="327">
        <v>35</v>
      </c>
      <c r="Y22" s="327">
        <v>40</v>
      </c>
      <c r="Z22" s="326"/>
      <c r="AA22" s="327">
        <v>50</v>
      </c>
      <c r="AB22" s="326"/>
      <c r="AC22" s="326"/>
      <c r="AD22" s="326"/>
      <c r="AE22" s="326"/>
      <c r="AF22" s="326"/>
      <c r="AG22" s="376"/>
    </row>
    <row r="23" spans="1:33" ht="15.75" thickBot="1" x14ac:dyDescent="0.3">
      <c r="A23" s="389"/>
      <c r="B23" s="377"/>
      <c r="C23" s="377"/>
      <c r="D23" s="392"/>
      <c r="E23" s="392"/>
      <c r="F23" s="328"/>
      <c r="G23" s="328"/>
      <c r="H23" s="328"/>
      <c r="I23" s="377"/>
      <c r="J23" s="328"/>
      <c r="K23" s="328"/>
      <c r="L23" s="328"/>
      <c r="M23" s="377"/>
      <c r="N23" s="377"/>
      <c r="O23" s="377"/>
      <c r="P23" s="322">
        <v>60</v>
      </c>
      <c r="Q23" s="326"/>
      <c r="R23" s="326"/>
      <c r="S23" s="327">
        <v>10</v>
      </c>
      <c r="T23" s="327">
        <v>15</v>
      </c>
      <c r="U23" s="327">
        <v>20</v>
      </c>
      <c r="V23" s="327">
        <v>25</v>
      </c>
      <c r="W23" s="327">
        <v>30</v>
      </c>
      <c r="X23" s="327">
        <v>35</v>
      </c>
      <c r="Y23" s="327">
        <v>40</v>
      </c>
      <c r="Z23" s="326"/>
      <c r="AA23" s="327">
        <v>50</v>
      </c>
      <c r="AB23" s="326"/>
      <c r="AC23" s="326"/>
      <c r="AD23" s="326"/>
      <c r="AE23" s="326"/>
      <c r="AF23" s="326"/>
      <c r="AG23" s="377"/>
    </row>
    <row r="24" spans="1:33" ht="15.75" thickBot="1" x14ac:dyDescent="0.3">
      <c r="A24" s="378" t="s">
        <v>23</v>
      </c>
      <c r="B24" s="381" t="s">
        <v>1988</v>
      </c>
      <c r="C24" s="381" t="s">
        <v>3</v>
      </c>
      <c r="D24" s="384">
        <v>100</v>
      </c>
      <c r="E24" s="384">
        <v>20</v>
      </c>
      <c r="F24" s="325">
        <v>925</v>
      </c>
      <c r="G24" s="325" t="s">
        <v>1987</v>
      </c>
      <c r="H24" s="325">
        <v>960</v>
      </c>
      <c r="I24" s="381">
        <v>35</v>
      </c>
      <c r="J24" s="325">
        <v>880</v>
      </c>
      <c r="K24" s="325" t="s">
        <v>1895</v>
      </c>
      <c r="L24" s="325">
        <v>915</v>
      </c>
      <c r="M24" s="381">
        <v>45</v>
      </c>
      <c r="N24" s="381" t="s">
        <v>1780</v>
      </c>
      <c r="O24" s="381" t="s">
        <v>1909</v>
      </c>
      <c r="P24" s="322">
        <v>15</v>
      </c>
      <c r="Q24" s="320"/>
      <c r="R24" s="321">
        <v>5</v>
      </c>
      <c r="S24" s="321">
        <v>10</v>
      </c>
      <c r="T24" s="321">
        <v>15</v>
      </c>
      <c r="U24" s="321">
        <v>20</v>
      </c>
      <c r="V24" s="321">
        <v>25</v>
      </c>
      <c r="W24" s="321">
        <v>30</v>
      </c>
      <c r="X24" s="321">
        <v>35</v>
      </c>
      <c r="Y24" s="320"/>
      <c r="Z24" s="320"/>
      <c r="AA24" s="320"/>
      <c r="AB24" s="320"/>
      <c r="AC24" s="320"/>
      <c r="AD24" s="320"/>
      <c r="AE24" s="320"/>
      <c r="AF24" s="320"/>
      <c r="AG24" s="394">
        <v>3</v>
      </c>
    </row>
    <row r="25" spans="1:33" ht="15.75" thickBot="1" x14ac:dyDescent="0.3">
      <c r="A25" s="379"/>
      <c r="B25" s="382"/>
      <c r="C25" s="382"/>
      <c r="D25" s="385"/>
      <c r="E25" s="385"/>
      <c r="F25" s="324">
        <v>185000</v>
      </c>
      <c r="G25" s="324">
        <v>188500</v>
      </c>
      <c r="H25" s="324">
        <v>192000</v>
      </c>
      <c r="I25" s="382"/>
      <c r="J25" s="324">
        <v>176000</v>
      </c>
      <c r="K25" s="324">
        <v>179500</v>
      </c>
      <c r="L25" s="324">
        <v>183000</v>
      </c>
      <c r="M25" s="382"/>
      <c r="N25" s="382"/>
      <c r="O25" s="382"/>
      <c r="P25" s="322">
        <v>30</v>
      </c>
      <c r="Q25" s="320"/>
      <c r="R25" s="320"/>
      <c r="S25" s="321">
        <v>10</v>
      </c>
      <c r="T25" s="321">
        <v>15</v>
      </c>
      <c r="U25" s="321">
        <v>20</v>
      </c>
      <c r="V25" s="321">
        <v>25</v>
      </c>
      <c r="W25" s="321">
        <v>30</v>
      </c>
      <c r="X25" s="321">
        <v>35</v>
      </c>
      <c r="Y25" s="320"/>
      <c r="Z25" s="320"/>
      <c r="AA25" s="320"/>
      <c r="AB25" s="320"/>
      <c r="AC25" s="320"/>
      <c r="AD25" s="320"/>
      <c r="AE25" s="320"/>
      <c r="AF25" s="320"/>
      <c r="AG25" s="395"/>
    </row>
    <row r="26" spans="1:33" ht="15.75" thickBot="1" x14ac:dyDescent="0.3">
      <c r="A26" s="380"/>
      <c r="B26" s="383"/>
      <c r="C26" s="383"/>
      <c r="D26" s="386"/>
      <c r="E26" s="386"/>
      <c r="F26" s="323"/>
      <c r="G26" s="323"/>
      <c r="H26" s="323"/>
      <c r="I26" s="383"/>
      <c r="J26" s="323"/>
      <c r="K26" s="323"/>
      <c r="L26" s="323"/>
      <c r="M26" s="383"/>
      <c r="N26" s="383"/>
      <c r="O26" s="383"/>
      <c r="P26" s="322">
        <v>60</v>
      </c>
      <c r="Q26" s="320"/>
      <c r="R26" s="320"/>
      <c r="S26" s="320"/>
      <c r="T26" s="320"/>
      <c r="U26" s="320"/>
      <c r="V26" s="320"/>
      <c r="W26" s="320"/>
      <c r="X26" s="320"/>
      <c r="Y26" s="320"/>
      <c r="Z26" s="320"/>
      <c r="AA26" s="320"/>
      <c r="AB26" s="320"/>
      <c r="AC26" s="320"/>
      <c r="AD26" s="320"/>
      <c r="AE26" s="320"/>
      <c r="AF26" s="320"/>
      <c r="AG26" s="396"/>
    </row>
    <row r="27" spans="1:33" ht="15.75" thickBot="1" x14ac:dyDescent="0.3">
      <c r="A27" s="397" t="s">
        <v>26</v>
      </c>
      <c r="B27" s="393" t="s">
        <v>1986</v>
      </c>
      <c r="C27" s="393" t="s">
        <v>3</v>
      </c>
      <c r="D27" s="398">
        <v>100</v>
      </c>
      <c r="E27" s="398">
        <v>20</v>
      </c>
      <c r="F27" s="330">
        <v>729</v>
      </c>
      <c r="G27" s="330" t="s">
        <v>1985</v>
      </c>
      <c r="H27" s="330">
        <v>746</v>
      </c>
      <c r="I27" s="393">
        <v>17</v>
      </c>
      <c r="J27" s="330">
        <v>699</v>
      </c>
      <c r="K27" s="330" t="s">
        <v>1984</v>
      </c>
      <c r="L27" s="330">
        <v>716</v>
      </c>
      <c r="M27" s="393">
        <v>30</v>
      </c>
      <c r="N27" s="393" t="s">
        <v>1828</v>
      </c>
      <c r="O27" s="393" t="s">
        <v>1830</v>
      </c>
      <c r="P27" s="322">
        <v>15</v>
      </c>
      <c r="Q27" s="326"/>
      <c r="R27" s="327">
        <v>5</v>
      </c>
      <c r="S27" s="327">
        <v>10</v>
      </c>
      <c r="T27" s="327">
        <v>15</v>
      </c>
      <c r="U27" s="326"/>
      <c r="V27" s="326"/>
      <c r="W27" s="326"/>
      <c r="X27" s="326"/>
      <c r="Y27" s="326"/>
      <c r="Z27" s="326"/>
      <c r="AA27" s="326"/>
      <c r="AB27" s="326"/>
      <c r="AC27" s="326"/>
      <c r="AD27" s="326"/>
      <c r="AE27" s="326"/>
      <c r="AF27" s="326"/>
      <c r="AG27" s="393"/>
    </row>
    <row r="28" spans="1:33" ht="15.75" thickBot="1" x14ac:dyDescent="0.3">
      <c r="A28" s="388"/>
      <c r="B28" s="376"/>
      <c r="C28" s="376"/>
      <c r="D28" s="391"/>
      <c r="E28" s="391"/>
      <c r="F28" s="329">
        <v>145800</v>
      </c>
      <c r="G28" s="329">
        <v>147500</v>
      </c>
      <c r="H28" s="329">
        <v>149200</v>
      </c>
      <c r="I28" s="376"/>
      <c r="J28" s="329">
        <v>139800</v>
      </c>
      <c r="K28" s="329">
        <v>141500</v>
      </c>
      <c r="L28" s="329">
        <v>143200</v>
      </c>
      <c r="M28" s="376"/>
      <c r="N28" s="376"/>
      <c r="O28" s="376"/>
      <c r="P28" s="322">
        <v>30</v>
      </c>
      <c r="Q28" s="326"/>
      <c r="R28" s="326"/>
      <c r="S28" s="327">
        <v>10</v>
      </c>
      <c r="T28" s="327">
        <v>15</v>
      </c>
      <c r="U28" s="326"/>
      <c r="V28" s="326"/>
      <c r="W28" s="326"/>
      <c r="X28" s="326"/>
      <c r="Y28" s="326"/>
      <c r="Z28" s="326"/>
      <c r="AA28" s="326"/>
      <c r="AB28" s="326"/>
      <c r="AC28" s="326"/>
      <c r="AD28" s="326"/>
      <c r="AE28" s="326"/>
      <c r="AF28" s="326"/>
      <c r="AG28" s="376"/>
    </row>
    <row r="29" spans="1:33" ht="15.75" thickBot="1" x14ac:dyDescent="0.3">
      <c r="A29" s="389"/>
      <c r="B29" s="377"/>
      <c r="C29" s="377"/>
      <c r="D29" s="392"/>
      <c r="E29" s="392"/>
      <c r="F29" s="328"/>
      <c r="G29" s="328"/>
      <c r="H29" s="328"/>
      <c r="I29" s="377"/>
      <c r="J29" s="328"/>
      <c r="K29" s="328"/>
      <c r="L29" s="328"/>
      <c r="M29" s="377"/>
      <c r="N29" s="377"/>
      <c r="O29" s="377"/>
      <c r="P29" s="322">
        <v>60</v>
      </c>
      <c r="Q29" s="326"/>
      <c r="R29" s="326"/>
      <c r="S29" s="326"/>
      <c r="T29" s="326"/>
      <c r="U29" s="326"/>
      <c r="V29" s="326"/>
      <c r="W29" s="326"/>
      <c r="X29" s="326"/>
      <c r="Y29" s="326"/>
      <c r="Z29" s="326"/>
      <c r="AA29" s="326"/>
      <c r="AB29" s="326"/>
      <c r="AC29" s="326"/>
      <c r="AD29" s="326"/>
      <c r="AE29" s="326"/>
      <c r="AF29" s="326"/>
      <c r="AG29" s="377"/>
    </row>
    <row r="30" spans="1:33" ht="15.75" thickBot="1" x14ac:dyDescent="0.3">
      <c r="A30" s="378" t="s">
        <v>1489</v>
      </c>
      <c r="B30" s="381" t="s">
        <v>1983</v>
      </c>
      <c r="C30" s="381" t="s">
        <v>3</v>
      </c>
      <c r="D30" s="384">
        <v>100</v>
      </c>
      <c r="E30" s="384">
        <v>20</v>
      </c>
      <c r="F30" s="325">
        <v>746</v>
      </c>
      <c r="G30" s="325">
        <v>751</v>
      </c>
      <c r="H30" s="325">
        <v>756</v>
      </c>
      <c r="I30" s="381">
        <v>10</v>
      </c>
      <c r="J30" s="325">
        <v>777</v>
      </c>
      <c r="K30" s="325">
        <v>782</v>
      </c>
      <c r="L30" s="325">
        <v>787</v>
      </c>
      <c r="M30" s="381">
        <v>-31</v>
      </c>
      <c r="N30" s="381" t="s">
        <v>1828</v>
      </c>
      <c r="O30" s="381" t="s">
        <v>1861</v>
      </c>
      <c r="P30" s="322">
        <v>15</v>
      </c>
      <c r="Q30" s="320"/>
      <c r="R30" s="321">
        <v>5</v>
      </c>
      <c r="S30" s="321">
        <v>10</v>
      </c>
      <c r="T30" s="320"/>
      <c r="U30" s="320"/>
      <c r="V30" s="320"/>
      <c r="W30" s="320"/>
      <c r="X30" s="320"/>
      <c r="Y30" s="320"/>
      <c r="Z30" s="320"/>
      <c r="AA30" s="320"/>
      <c r="AB30" s="320"/>
      <c r="AC30" s="320"/>
      <c r="AD30" s="320"/>
      <c r="AE30" s="320"/>
      <c r="AF30" s="320"/>
      <c r="AG30" s="381"/>
    </row>
    <row r="31" spans="1:33" ht="15.75" thickBot="1" x14ac:dyDescent="0.3">
      <c r="A31" s="379"/>
      <c r="B31" s="382"/>
      <c r="C31" s="382"/>
      <c r="D31" s="385"/>
      <c r="E31" s="385"/>
      <c r="F31" s="324">
        <v>149200</v>
      </c>
      <c r="G31" s="324">
        <v>150200</v>
      </c>
      <c r="H31" s="324">
        <v>151200</v>
      </c>
      <c r="I31" s="382"/>
      <c r="J31" s="324">
        <v>155400</v>
      </c>
      <c r="K31" s="324">
        <v>156400</v>
      </c>
      <c r="L31" s="324">
        <v>157400</v>
      </c>
      <c r="M31" s="382"/>
      <c r="N31" s="382"/>
      <c r="O31" s="382"/>
      <c r="P31" s="322">
        <v>30</v>
      </c>
      <c r="Q31" s="320"/>
      <c r="R31" s="320"/>
      <c r="S31" s="321">
        <v>10</v>
      </c>
      <c r="T31" s="320"/>
      <c r="U31" s="320"/>
      <c r="V31" s="320"/>
      <c r="W31" s="320"/>
      <c r="X31" s="320"/>
      <c r="Y31" s="320"/>
      <c r="Z31" s="320"/>
      <c r="AA31" s="320"/>
      <c r="AB31" s="320"/>
      <c r="AC31" s="320"/>
      <c r="AD31" s="320"/>
      <c r="AE31" s="320"/>
      <c r="AF31" s="320"/>
      <c r="AG31" s="382"/>
    </row>
    <row r="32" spans="1:33" ht="15.75" thickBot="1" x14ac:dyDescent="0.3">
      <c r="A32" s="380"/>
      <c r="B32" s="383"/>
      <c r="C32" s="383"/>
      <c r="D32" s="386"/>
      <c r="E32" s="386"/>
      <c r="F32" s="323"/>
      <c r="G32" s="323"/>
      <c r="H32" s="323"/>
      <c r="I32" s="383"/>
      <c r="J32" s="323"/>
      <c r="K32" s="323"/>
      <c r="L32" s="323"/>
      <c r="M32" s="383"/>
      <c r="N32" s="383"/>
      <c r="O32" s="383"/>
      <c r="P32" s="322">
        <v>60</v>
      </c>
      <c r="Q32" s="320"/>
      <c r="R32" s="320"/>
      <c r="S32" s="320"/>
      <c r="T32" s="320"/>
      <c r="U32" s="320"/>
      <c r="V32" s="320"/>
      <c r="W32" s="320"/>
      <c r="X32" s="320"/>
      <c r="Y32" s="320"/>
      <c r="Z32" s="320"/>
      <c r="AA32" s="320"/>
      <c r="AB32" s="320"/>
      <c r="AC32" s="320"/>
      <c r="AD32" s="320"/>
      <c r="AE32" s="320"/>
      <c r="AF32" s="320"/>
      <c r="AG32" s="383"/>
    </row>
    <row r="33" spans="1:33" ht="15.75" thickBot="1" x14ac:dyDescent="0.3">
      <c r="A33" s="397" t="s">
        <v>1490</v>
      </c>
      <c r="B33" s="393" t="s">
        <v>1982</v>
      </c>
      <c r="C33" s="393" t="s">
        <v>3</v>
      </c>
      <c r="D33" s="398">
        <v>100</v>
      </c>
      <c r="E33" s="398">
        <v>20</v>
      </c>
      <c r="F33" s="330">
        <v>758</v>
      </c>
      <c r="G33" s="330">
        <v>763</v>
      </c>
      <c r="H33" s="330">
        <v>768</v>
      </c>
      <c r="I33" s="393">
        <v>10</v>
      </c>
      <c r="J33" s="330">
        <v>788</v>
      </c>
      <c r="K33" s="330">
        <v>793</v>
      </c>
      <c r="L33" s="330">
        <v>798</v>
      </c>
      <c r="M33" s="393">
        <v>-30</v>
      </c>
      <c r="N33" s="393" t="s">
        <v>1828</v>
      </c>
      <c r="O33" s="393" t="s">
        <v>1900</v>
      </c>
      <c r="P33" s="322">
        <v>15</v>
      </c>
      <c r="Q33" s="326"/>
      <c r="R33" s="327">
        <v>5</v>
      </c>
      <c r="S33" s="327">
        <v>10</v>
      </c>
      <c r="T33" s="326"/>
      <c r="U33" s="326"/>
      <c r="V33" s="326"/>
      <c r="W33" s="326"/>
      <c r="X33" s="326"/>
      <c r="Y33" s="326"/>
      <c r="Z33" s="326"/>
      <c r="AA33" s="326"/>
      <c r="AB33" s="326"/>
      <c r="AC33" s="326"/>
      <c r="AD33" s="326"/>
      <c r="AE33" s="326"/>
      <c r="AF33" s="326"/>
      <c r="AG33" s="393"/>
    </row>
    <row r="34" spans="1:33" ht="15.75" thickBot="1" x14ac:dyDescent="0.3">
      <c r="A34" s="388"/>
      <c r="B34" s="376"/>
      <c r="C34" s="376"/>
      <c r="D34" s="391"/>
      <c r="E34" s="391"/>
      <c r="F34" s="329">
        <v>151600</v>
      </c>
      <c r="G34" s="329">
        <v>152600</v>
      </c>
      <c r="H34" s="329">
        <v>153600</v>
      </c>
      <c r="I34" s="376"/>
      <c r="J34" s="329">
        <v>157600</v>
      </c>
      <c r="K34" s="329">
        <v>158600</v>
      </c>
      <c r="L34" s="329">
        <v>159600</v>
      </c>
      <c r="M34" s="376"/>
      <c r="N34" s="376"/>
      <c r="O34" s="376"/>
      <c r="P34" s="322">
        <v>30</v>
      </c>
      <c r="Q34" s="326"/>
      <c r="R34" s="326"/>
      <c r="S34" s="327">
        <v>10</v>
      </c>
      <c r="T34" s="326"/>
      <c r="U34" s="326"/>
      <c r="V34" s="326"/>
      <c r="W34" s="326"/>
      <c r="X34" s="326"/>
      <c r="Y34" s="326"/>
      <c r="Z34" s="326"/>
      <c r="AA34" s="326"/>
      <c r="AB34" s="326"/>
      <c r="AC34" s="326"/>
      <c r="AD34" s="326"/>
      <c r="AE34" s="326"/>
      <c r="AF34" s="326"/>
      <c r="AG34" s="376"/>
    </row>
    <row r="35" spans="1:33" ht="15.75" thickBot="1" x14ac:dyDescent="0.3">
      <c r="A35" s="389"/>
      <c r="B35" s="377"/>
      <c r="C35" s="377"/>
      <c r="D35" s="392"/>
      <c r="E35" s="392"/>
      <c r="F35" s="328"/>
      <c r="G35" s="328"/>
      <c r="H35" s="328"/>
      <c r="I35" s="377"/>
      <c r="J35" s="328"/>
      <c r="K35" s="328"/>
      <c r="L35" s="328"/>
      <c r="M35" s="377"/>
      <c r="N35" s="377"/>
      <c r="O35" s="377"/>
      <c r="P35" s="322">
        <v>60</v>
      </c>
      <c r="Q35" s="326"/>
      <c r="R35" s="326"/>
      <c r="S35" s="326"/>
      <c r="T35" s="326"/>
      <c r="U35" s="326"/>
      <c r="V35" s="326"/>
      <c r="W35" s="326"/>
      <c r="X35" s="326"/>
      <c r="Y35" s="326"/>
      <c r="Z35" s="326"/>
      <c r="AA35" s="326"/>
      <c r="AB35" s="326"/>
      <c r="AC35" s="326"/>
      <c r="AD35" s="326"/>
      <c r="AE35" s="326"/>
      <c r="AF35" s="326"/>
      <c r="AG35" s="377"/>
    </row>
    <row r="36" spans="1:33" ht="15.75" thickBot="1" x14ac:dyDescent="0.3">
      <c r="A36" s="378" t="s">
        <v>1981</v>
      </c>
      <c r="B36" s="381" t="s">
        <v>1980</v>
      </c>
      <c r="C36" s="381" t="s">
        <v>3</v>
      </c>
      <c r="D36" s="384">
        <v>100</v>
      </c>
      <c r="E36" s="384">
        <v>20</v>
      </c>
      <c r="F36" s="325">
        <v>860</v>
      </c>
      <c r="G36" s="325" t="s">
        <v>1979</v>
      </c>
      <c r="H36" s="325">
        <v>875</v>
      </c>
      <c r="I36" s="381">
        <v>15</v>
      </c>
      <c r="J36" s="325">
        <v>815</v>
      </c>
      <c r="K36" s="325" t="s">
        <v>1978</v>
      </c>
      <c r="L36" s="325">
        <v>830</v>
      </c>
      <c r="M36" s="381">
        <v>45</v>
      </c>
      <c r="N36" s="381" t="s">
        <v>406</v>
      </c>
      <c r="O36" s="381" t="s">
        <v>1900</v>
      </c>
      <c r="P36" s="322">
        <v>15</v>
      </c>
      <c r="Q36" s="320"/>
      <c r="R36" s="321">
        <v>5</v>
      </c>
      <c r="S36" s="321">
        <v>10</v>
      </c>
      <c r="T36" s="321">
        <v>15</v>
      </c>
      <c r="U36" s="320"/>
      <c r="V36" s="320"/>
      <c r="W36" s="320"/>
      <c r="X36" s="320"/>
      <c r="Y36" s="320"/>
      <c r="Z36" s="320"/>
      <c r="AA36" s="320"/>
      <c r="AB36" s="320"/>
      <c r="AC36" s="320"/>
      <c r="AD36" s="320"/>
      <c r="AE36" s="320"/>
      <c r="AF36" s="320"/>
      <c r="AG36" s="381"/>
    </row>
    <row r="37" spans="1:33" ht="15.75" thickBot="1" x14ac:dyDescent="0.3">
      <c r="A37" s="379"/>
      <c r="B37" s="382"/>
      <c r="C37" s="382"/>
      <c r="D37" s="385"/>
      <c r="E37" s="385"/>
      <c r="F37" s="324">
        <v>172000</v>
      </c>
      <c r="G37" s="324">
        <v>173500</v>
      </c>
      <c r="H37" s="324">
        <v>175000</v>
      </c>
      <c r="I37" s="382"/>
      <c r="J37" s="324">
        <v>163000</v>
      </c>
      <c r="K37" s="324">
        <v>164500</v>
      </c>
      <c r="L37" s="324">
        <v>166000</v>
      </c>
      <c r="M37" s="382"/>
      <c r="N37" s="382"/>
      <c r="O37" s="382"/>
      <c r="P37" s="322">
        <v>30</v>
      </c>
      <c r="Q37" s="320"/>
      <c r="R37" s="320"/>
      <c r="S37" s="321">
        <v>10</v>
      </c>
      <c r="T37" s="321">
        <v>15</v>
      </c>
      <c r="U37" s="320"/>
      <c r="V37" s="320"/>
      <c r="W37" s="320"/>
      <c r="X37" s="320"/>
      <c r="Y37" s="320"/>
      <c r="Z37" s="320"/>
      <c r="AA37" s="320"/>
      <c r="AB37" s="320"/>
      <c r="AC37" s="320"/>
      <c r="AD37" s="320"/>
      <c r="AE37" s="320"/>
      <c r="AF37" s="320"/>
      <c r="AG37" s="382"/>
    </row>
    <row r="38" spans="1:33" ht="15.75" thickBot="1" x14ac:dyDescent="0.3">
      <c r="A38" s="380"/>
      <c r="B38" s="383"/>
      <c r="C38" s="383"/>
      <c r="D38" s="386"/>
      <c r="E38" s="386"/>
      <c r="F38" s="323"/>
      <c r="G38" s="323"/>
      <c r="H38" s="323"/>
      <c r="I38" s="383"/>
      <c r="J38" s="323"/>
      <c r="K38" s="323"/>
      <c r="L38" s="323"/>
      <c r="M38" s="383"/>
      <c r="N38" s="383"/>
      <c r="O38" s="383"/>
      <c r="P38" s="322">
        <v>60</v>
      </c>
      <c r="Q38" s="320"/>
      <c r="R38" s="320"/>
      <c r="S38" s="320"/>
      <c r="T38" s="320"/>
      <c r="U38" s="320"/>
      <c r="V38" s="320"/>
      <c r="W38" s="320"/>
      <c r="X38" s="320"/>
      <c r="Y38" s="320"/>
      <c r="Z38" s="320"/>
      <c r="AA38" s="320"/>
      <c r="AB38" s="320"/>
      <c r="AC38" s="320"/>
      <c r="AD38" s="320"/>
      <c r="AE38" s="320"/>
      <c r="AF38" s="320"/>
      <c r="AG38" s="383"/>
    </row>
    <row r="39" spans="1:33" ht="15.75" thickBot="1" x14ac:dyDescent="0.3">
      <c r="A39" s="397" t="s">
        <v>31</v>
      </c>
      <c r="B39" s="393">
        <v>800</v>
      </c>
      <c r="C39" s="393" t="s">
        <v>3</v>
      </c>
      <c r="D39" s="398">
        <v>100</v>
      </c>
      <c r="E39" s="398">
        <v>20</v>
      </c>
      <c r="F39" s="330">
        <v>791</v>
      </c>
      <c r="G39" s="330">
        <v>806</v>
      </c>
      <c r="H39" s="330">
        <v>821</v>
      </c>
      <c r="I39" s="393">
        <v>30</v>
      </c>
      <c r="J39" s="330">
        <v>832</v>
      </c>
      <c r="K39" s="330">
        <v>847</v>
      </c>
      <c r="L39" s="330">
        <v>862</v>
      </c>
      <c r="M39" s="393">
        <v>-41</v>
      </c>
      <c r="N39" s="393" t="s">
        <v>1914</v>
      </c>
      <c r="O39" s="393" t="s">
        <v>1909</v>
      </c>
      <c r="P39" s="322">
        <v>15</v>
      </c>
      <c r="Q39" s="326"/>
      <c r="R39" s="327">
        <v>5</v>
      </c>
      <c r="S39" s="327">
        <v>10</v>
      </c>
      <c r="T39" s="327">
        <v>15</v>
      </c>
      <c r="U39" s="327">
        <v>20</v>
      </c>
      <c r="V39" s="326"/>
      <c r="W39" s="326"/>
      <c r="X39" s="326"/>
      <c r="Y39" s="326"/>
      <c r="Z39" s="326"/>
      <c r="AA39" s="326"/>
      <c r="AB39" s="326"/>
      <c r="AC39" s="326"/>
      <c r="AD39" s="326"/>
      <c r="AE39" s="326"/>
      <c r="AF39" s="326"/>
      <c r="AG39" s="393"/>
    </row>
    <row r="40" spans="1:33" ht="15.75" thickBot="1" x14ac:dyDescent="0.3">
      <c r="A40" s="388"/>
      <c r="B40" s="376"/>
      <c r="C40" s="376"/>
      <c r="D40" s="391"/>
      <c r="E40" s="391"/>
      <c r="F40" s="329">
        <v>158200</v>
      </c>
      <c r="G40" s="329">
        <v>161200</v>
      </c>
      <c r="H40" s="329">
        <v>164200</v>
      </c>
      <c r="I40" s="376"/>
      <c r="J40" s="329">
        <v>166400</v>
      </c>
      <c r="K40" s="329">
        <v>169400</v>
      </c>
      <c r="L40" s="329">
        <v>172400</v>
      </c>
      <c r="M40" s="376"/>
      <c r="N40" s="376"/>
      <c r="O40" s="376"/>
      <c r="P40" s="322">
        <v>30</v>
      </c>
      <c r="Q40" s="326"/>
      <c r="R40" s="326"/>
      <c r="S40" s="327">
        <v>10</v>
      </c>
      <c r="T40" s="327">
        <v>15</v>
      </c>
      <c r="U40" s="327">
        <v>20</v>
      </c>
      <c r="V40" s="326"/>
      <c r="W40" s="326"/>
      <c r="X40" s="326"/>
      <c r="Y40" s="326"/>
      <c r="Z40" s="326"/>
      <c r="AA40" s="326"/>
      <c r="AB40" s="326"/>
      <c r="AC40" s="326"/>
      <c r="AD40" s="326"/>
      <c r="AE40" s="326"/>
      <c r="AF40" s="326"/>
      <c r="AG40" s="376"/>
    </row>
    <row r="41" spans="1:33" ht="15.75" thickBot="1" x14ac:dyDescent="0.3">
      <c r="A41" s="389"/>
      <c r="B41" s="377"/>
      <c r="C41" s="377"/>
      <c r="D41" s="392"/>
      <c r="E41" s="392"/>
      <c r="F41" s="328"/>
      <c r="G41" s="328"/>
      <c r="H41" s="328"/>
      <c r="I41" s="377"/>
      <c r="J41" s="328"/>
      <c r="K41" s="328"/>
      <c r="L41" s="328"/>
      <c r="M41" s="377"/>
      <c r="N41" s="377"/>
      <c r="O41" s="377"/>
      <c r="P41" s="322">
        <v>60</v>
      </c>
      <c r="Q41" s="326"/>
      <c r="R41" s="326"/>
      <c r="S41" s="326"/>
      <c r="T41" s="326"/>
      <c r="U41" s="326"/>
      <c r="V41" s="326"/>
      <c r="W41" s="326"/>
      <c r="X41" s="326"/>
      <c r="Y41" s="326"/>
      <c r="Z41" s="326"/>
      <c r="AA41" s="326"/>
      <c r="AB41" s="326"/>
      <c r="AC41" s="326"/>
      <c r="AD41" s="326"/>
      <c r="AE41" s="326"/>
      <c r="AF41" s="326"/>
      <c r="AG41" s="377"/>
    </row>
    <row r="42" spans="1:33" ht="15.75" thickBot="1" x14ac:dyDescent="0.3">
      <c r="A42" s="378" t="s">
        <v>1491</v>
      </c>
      <c r="B42" s="381" t="s">
        <v>1977</v>
      </c>
      <c r="C42" s="381" t="s">
        <v>3</v>
      </c>
      <c r="D42" s="384">
        <v>100</v>
      </c>
      <c r="E42" s="384">
        <v>20</v>
      </c>
      <c r="F42" s="325">
        <v>1525</v>
      </c>
      <c r="G42" s="325">
        <v>1542</v>
      </c>
      <c r="H42" s="325">
        <v>1559</v>
      </c>
      <c r="I42" s="381">
        <v>34</v>
      </c>
      <c r="J42" s="325" t="s">
        <v>1854</v>
      </c>
      <c r="K42" s="325" t="s">
        <v>1864</v>
      </c>
      <c r="L42" s="325" t="s">
        <v>1863</v>
      </c>
      <c r="M42" s="381" t="s">
        <v>1862</v>
      </c>
      <c r="N42" s="381" t="s">
        <v>1828</v>
      </c>
      <c r="O42" s="381" t="s">
        <v>1886</v>
      </c>
      <c r="P42" s="322">
        <v>15</v>
      </c>
      <c r="Q42" s="320"/>
      <c r="R42" s="321">
        <v>5</v>
      </c>
      <c r="S42" s="321">
        <v>10</v>
      </c>
      <c r="T42" s="320"/>
      <c r="U42" s="320"/>
      <c r="V42" s="320"/>
      <c r="W42" s="320"/>
      <c r="X42" s="320"/>
      <c r="Y42" s="320"/>
      <c r="Z42" s="320"/>
      <c r="AA42" s="320"/>
      <c r="AB42" s="320"/>
      <c r="AC42" s="320"/>
      <c r="AD42" s="320"/>
      <c r="AE42" s="320"/>
      <c r="AF42" s="320"/>
      <c r="AG42" s="381"/>
    </row>
    <row r="43" spans="1:33" ht="15.75" thickBot="1" x14ac:dyDescent="0.3">
      <c r="A43" s="379"/>
      <c r="B43" s="382"/>
      <c r="C43" s="382"/>
      <c r="D43" s="385"/>
      <c r="E43" s="385"/>
      <c r="F43" s="324">
        <v>305000</v>
      </c>
      <c r="G43" s="324">
        <v>308400</v>
      </c>
      <c r="H43" s="324">
        <v>311800</v>
      </c>
      <c r="I43" s="382"/>
      <c r="J43" s="324">
        <v>325300</v>
      </c>
      <c r="K43" s="324">
        <v>328700</v>
      </c>
      <c r="L43" s="324">
        <v>332100</v>
      </c>
      <c r="M43" s="382"/>
      <c r="N43" s="382"/>
      <c r="O43" s="382"/>
      <c r="P43" s="322">
        <v>30</v>
      </c>
      <c r="Q43" s="320"/>
      <c r="R43" s="320"/>
      <c r="S43" s="321">
        <v>10</v>
      </c>
      <c r="T43" s="320"/>
      <c r="U43" s="320"/>
      <c r="V43" s="320"/>
      <c r="W43" s="320"/>
      <c r="X43" s="320"/>
      <c r="Y43" s="320"/>
      <c r="Z43" s="320"/>
      <c r="AA43" s="320"/>
      <c r="AB43" s="320"/>
      <c r="AC43" s="320"/>
      <c r="AD43" s="320"/>
      <c r="AE43" s="320"/>
      <c r="AF43" s="320"/>
      <c r="AG43" s="382"/>
    </row>
    <row r="44" spans="1:33" ht="15.75" thickBot="1" x14ac:dyDescent="0.3">
      <c r="A44" s="380"/>
      <c r="B44" s="383"/>
      <c r="C44" s="383"/>
      <c r="D44" s="386"/>
      <c r="E44" s="386"/>
      <c r="F44" s="323"/>
      <c r="G44" s="323"/>
      <c r="H44" s="323"/>
      <c r="I44" s="383"/>
      <c r="J44" s="323"/>
      <c r="K44" s="323"/>
      <c r="L44" s="323"/>
      <c r="M44" s="383"/>
      <c r="N44" s="383"/>
      <c r="O44" s="383"/>
      <c r="P44" s="322">
        <v>60</v>
      </c>
      <c r="Q44" s="320"/>
      <c r="R44" s="320"/>
      <c r="S44" s="321">
        <v>10</v>
      </c>
      <c r="T44" s="320"/>
      <c r="U44" s="320"/>
      <c r="V44" s="320"/>
      <c r="W44" s="320"/>
      <c r="X44" s="320"/>
      <c r="Y44" s="320"/>
      <c r="Z44" s="320"/>
      <c r="AA44" s="320"/>
      <c r="AB44" s="320"/>
      <c r="AC44" s="320"/>
      <c r="AD44" s="320"/>
      <c r="AE44" s="320"/>
      <c r="AF44" s="320"/>
      <c r="AG44" s="383"/>
    </row>
    <row r="45" spans="1:33" ht="15.75" thickBot="1" x14ac:dyDescent="0.3">
      <c r="A45" s="397" t="s">
        <v>8</v>
      </c>
      <c r="B45" s="393" t="s">
        <v>1976</v>
      </c>
      <c r="C45" s="393" t="s">
        <v>3</v>
      </c>
      <c r="D45" s="398">
        <v>100</v>
      </c>
      <c r="E45" s="398">
        <v>20</v>
      </c>
      <c r="F45" s="330">
        <v>1930</v>
      </c>
      <c r="G45" s="330" t="s">
        <v>1975</v>
      </c>
      <c r="H45" s="330">
        <v>1995</v>
      </c>
      <c r="I45" s="393">
        <v>65</v>
      </c>
      <c r="J45" s="330">
        <v>1850</v>
      </c>
      <c r="K45" s="330" t="s">
        <v>1974</v>
      </c>
      <c r="L45" s="330">
        <v>1915</v>
      </c>
      <c r="M45" s="393">
        <v>80</v>
      </c>
      <c r="N45" s="393" t="s">
        <v>1828</v>
      </c>
      <c r="O45" s="393" t="s">
        <v>1830</v>
      </c>
      <c r="P45" s="322">
        <v>15</v>
      </c>
      <c r="Q45" s="326"/>
      <c r="R45" s="327">
        <v>5</v>
      </c>
      <c r="S45" s="327">
        <v>10</v>
      </c>
      <c r="T45" s="327">
        <v>15</v>
      </c>
      <c r="U45" s="327">
        <v>20</v>
      </c>
      <c r="V45" s="327">
        <v>25</v>
      </c>
      <c r="W45" s="327">
        <v>30</v>
      </c>
      <c r="X45" s="327">
        <v>35</v>
      </c>
      <c r="Y45" s="327">
        <v>40</v>
      </c>
      <c r="Z45" s="327">
        <v>45</v>
      </c>
      <c r="AA45" s="326"/>
      <c r="AB45" s="326"/>
      <c r="AC45" s="326"/>
      <c r="AD45" s="326"/>
      <c r="AE45" s="326"/>
      <c r="AF45" s="326"/>
      <c r="AG45" s="399">
        <v>5</v>
      </c>
    </row>
    <row r="46" spans="1:33" ht="15.75" thickBot="1" x14ac:dyDescent="0.3">
      <c r="A46" s="388"/>
      <c r="B46" s="376"/>
      <c r="C46" s="376"/>
      <c r="D46" s="391"/>
      <c r="E46" s="391"/>
      <c r="F46" s="329">
        <v>386000</v>
      </c>
      <c r="G46" s="329">
        <v>392500</v>
      </c>
      <c r="H46" s="329">
        <v>399000</v>
      </c>
      <c r="I46" s="376"/>
      <c r="J46" s="329">
        <v>370000</v>
      </c>
      <c r="K46" s="329">
        <v>376500</v>
      </c>
      <c r="L46" s="329">
        <v>383000</v>
      </c>
      <c r="M46" s="376"/>
      <c r="N46" s="376"/>
      <c r="O46" s="376"/>
      <c r="P46" s="322">
        <v>30</v>
      </c>
      <c r="Q46" s="326"/>
      <c r="R46" s="326"/>
      <c r="S46" s="327">
        <v>10</v>
      </c>
      <c r="T46" s="327">
        <v>15</v>
      </c>
      <c r="U46" s="327">
        <v>20</v>
      </c>
      <c r="V46" s="327">
        <v>25</v>
      </c>
      <c r="W46" s="327">
        <v>30</v>
      </c>
      <c r="X46" s="327">
        <v>35</v>
      </c>
      <c r="Y46" s="327">
        <v>40</v>
      </c>
      <c r="Z46" s="327">
        <v>45</v>
      </c>
      <c r="AA46" s="326"/>
      <c r="AB46" s="326"/>
      <c r="AC46" s="326"/>
      <c r="AD46" s="326"/>
      <c r="AE46" s="326"/>
      <c r="AF46" s="326"/>
      <c r="AG46" s="400"/>
    </row>
    <row r="47" spans="1:33" ht="15.75" thickBot="1" x14ac:dyDescent="0.3">
      <c r="A47" s="389"/>
      <c r="B47" s="377"/>
      <c r="C47" s="377"/>
      <c r="D47" s="392"/>
      <c r="E47" s="392"/>
      <c r="F47" s="328"/>
      <c r="G47" s="328"/>
      <c r="H47" s="328"/>
      <c r="I47" s="377"/>
      <c r="J47" s="328"/>
      <c r="K47" s="328"/>
      <c r="L47" s="328"/>
      <c r="M47" s="377"/>
      <c r="N47" s="377"/>
      <c r="O47" s="377"/>
      <c r="P47" s="322">
        <v>60</v>
      </c>
      <c r="Q47" s="326"/>
      <c r="R47" s="326"/>
      <c r="S47" s="327">
        <v>10</v>
      </c>
      <c r="T47" s="327">
        <v>15</v>
      </c>
      <c r="U47" s="327">
        <v>20</v>
      </c>
      <c r="V47" s="327">
        <v>25</v>
      </c>
      <c r="W47" s="327">
        <v>30</v>
      </c>
      <c r="X47" s="327">
        <v>35</v>
      </c>
      <c r="Y47" s="327">
        <v>40</v>
      </c>
      <c r="Z47" s="327">
        <v>45</v>
      </c>
      <c r="AA47" s="326"/>
      <c r="AB47" s="326"/>
      <c r="AC47" s="326"/>
      <c r="AD47" s="326"/>
      <c r="AE47" s="326"/>
      <c r="AF47" s="326"/>
      <c r="AG47" s="401"/>
    </row>
    <row r="48" spans="1:33" ht="15.75" thickBot="1" x14ac:dyDescent="0.3">
      <c r="A48" s="378" t="s">
        <v>1492</v>
      </c>
      <c r="B48" s="381" t="s">
        <v>1973</v>
      </c>
      <c r="C48" s="381" t="s">
        <v>3</v>
      </c>
      <c r="D48" s="384">
        <v>100</v>
      </c>
      <c r="E48" s="384">
        <v>20</v>
      </c>
      <c r="F48" s="325">
        <v>859</v>
      </c>
      <c r="G48" s="325" t="s">
        <v>1972</v>
      </c>
      <c r="H48" s="325">
        <v>894</v>
      </c>
      <c r="I48" s="381">
        <v>35</v>
      </c>
      <c r="J48" s="325">
        <v>814</v>
      </c>
      <c r="K48" s="325" t="s">
        <v>1971</v>
      </c>
      <c r="L48" s="325">
        <v>849</v>
      </c>
      <c r="M48" s="381">
        <v>45</v>
      </c>
      <c r="N48" s="381" t="s">
        <v>1828</v>
      </c>
      <c r="O48" s="381" t="s">
        <v>1945</v>
      </c>
      <c r="P48" s="322">
        <v>15</v>
      </c>
      <c r="Q48" s="321">
        <v>3</v>
      </c>
      <c r="R48" s="321">
        <v>5</v>
      </c>
      <c r="S48" s="321">
        <v>10</v>
      </c>
      <c r="T48" s="321">
        <v>15</v>
      </c>
      <c r="U48" s="321">
        <v>20</v>
      </c>
      <c r="V48" s="321">
        <v>25</v>
      </c>
      <c r="W48" s="321">
        <v>30</v>
      </c>
      <c r="X48" s="320"/>
      <c r="Y48" s="320"/>
      <c r="Z48" s="320"/>
      <c r="AA48" s="320"/>
      <c r="AB48" s="320"/>
      <c r="AC48" s="320"/>
      <c r="AD48" s="320"/>
      <c r="AE48" s="320"/>
      <c r="AF48" s="320"/>
      <c r="AG48" s="394">
        <v>2</v>
      </c>
    </row>
    <row r="49" spans="1:33" ht="15.75" thickBot="1" x14ac:dyDescent="0.3">
      <c r="A49" s="379"/>
      <c r="B49" s="382"/>
      <c r="C49" s="382"/>
      <c r="D49" s="385"/>
      <c r="E49" s="385"/>
      <c r="F49" s="324">
        <v>171800</v>
      </c>
      <c r="G49" s="324">
        <v>175300</v>
      </c>
      <c r="H49" s="324">
        <v>178800</v>
      </c>
      <c r="I49" s="382"/>
      <c r="J49" s="324">
        <v>162800</v>
      </c>
      <c r="K49" s="324">
        <v>166300</v>
      </c>
      <c r="L49" s="324">
        <v>169800</v>
      </c>
      <c r="M49" s="382"/>
      <c r="N49" s="382"/>
      <c r="O49" s="382"/>
      <c r="P49" s="322">
        <v>30</v>
      </c>
      <c r="Q49" s="320"/>
      <c r="R49" s="320"/>
      <c r="S49" s="321">
        <v>10</v>
      </c>
      <c r="T49" s="321">
        <v>15</v>
      </c>
      <c r="U49" s="321">
        <v>20</v>
      </c>
      <c r="V49" s="321">
        <v>25</v>
      </c>
      <c r="W49" s="321">
        <v>30</v>
      </c>
      <c r="X49" s="320"/>
      <c r="Y49" s="320"/>
      <c r="Z49" s="320"/>
      <c r="AA49" s="320"/>
      <c r="AB49" s="320"/>
      <c r="AC49" s="320"/>
      <c r="AD49" s="320"/>
      <c r="AE49" s="320"/>
      <c r="AF49" s="320"/>
      <c r="AG49" s="395"/>
    </row>
    <row r="50" spans="1:33" ht="15.75" thickBot="1" x14ac:dyDescent="0.3">
      <c r="A50" s="380"/>
      <c r="B50" s="383"/>
      <c r="C50" s="383"/>
      <c r="D50" s="386"/>
      <c r="E50" s="386"/>
      <c r="F50" s="323"/>
      <c r="G50" s="323"/>
      <c r="H50" s="323"/>
      <c r="I50" s="383"/>
      <c r="J50" s="323"/>
      <c r="K50" s="323"/>
      <c r="L50" s="323"/>
      <c r="M50" s="383"/>
      <c r="N50" s="383"/>
      <c r="O50" s="383"/>
      <c r="P50" s="322">
        <v>60</v>
      </c>
      <c r="Q50" s="320"/>
      <c r="R50" s="320"/>
      <c r="S50" s="320"/>
      <c r="T50" s="320"/>
      <c r="U50" s="320"/>
      <c r="V50" s="320"/>
      <c r="W50" s="320"/>
      <c r="X50" s="320"/>
      <c r="Y50" s="320"/>
      <c r="Z50" s="320"/>
      <c r="AA50" s="320"/>
      <c r="AB50" s="320"/>
      <c r="AC50" s="320"/>
      <c r="AD50" s="320"/>
      <c r="AE50" s="320"/>
      <c r="AF50" s="320"/>
      <c r="AG50" s="396"/>
    </row>
    <row r="51" spans="1:33" ht="15.75" thickBot="1" x14ac:dyDescent="0.3">
      <c r="A51" s="397" t="s">
        <v>39</v>
      </c>
      <c r="B51" s="393" t="s">
        <v>1970</v>
      </c>
      <c r="C51" s="393" t="s">
        <v>3</v>
      </c>
      <c r="D51" s="398">
        <v>100</v>
      </c>
      <c r="E51" s="398">
        <v>20</v>
      </c>
      <c r="F51" s="330">
        <v>758</v>
      </c>
      <c r="G51" s="330" t="s">
        <v>1969</v>
      </c>
      <c r="H51" s="330">
        <v>803</v>
      </c>
      <c r="I51" s="393">
        <v>45</v>
      </c>
      <c r="J51" s="330">
        <v>703</v>
      </c>
      <c r="K51" s="330" t="s">
        <v>1912</v>
      </c>
      <c r="L51" s="330">
        <v>748</v>
      </c>
      <c r="M51" s="393">
        <v>55</v>
      </c>
      <c r="N51" s="393" t="s">
        <v>1911</v>
      </c>
      <c r="O51" s="393" t="s">
        <v>1909</v>
      </c>
      <c r="P51" s="322">
        <v>15</v>
      </c>
      <c r="Q51" s="327">
        <v>3</v>
      </c>
      <c r="R51" s="327">
        <v>5</v>
      </c>
      <c r="S51" s="327">
        <v>10</v>
      </c>
      <c r="T51" s="327">
        <v>15</v>
      </c>
      <c r="U51" s="327">
        <v>20</v>
      </c>
      <c r="V51" s="327">
        <v>25</v>
      </c>
      <c r="W51" s="327">
        <v>30</v>
      </c>
      <c r="X51" s="326"/>
      <c r="Y51" s="327">
        <v>40</v>
      </c>
      <c r="Z51" s="326"/>
      <c r="AA51" s="326"/>
      <c r="AB51" s="326"/>
      <c r="AC51" s="326"/>
      <c r="AD51" s="326"/>
      <c r="AE51" s="326"/>
      <c r="AF51" s="326"/>
      <c r="AG51" s="393"/>
    </row>
    <row r="52" spans="1:33" ht="15.75" thickBot="1" x14ac:dyDescent="0.3">
      <c r="A52" s="388"/>
      <c r="B52" s="376"/>
      <c r="C52" s="376"/>
      <c r="D52" s="391"/>
      <c r="E52" s="391"/>
      <c r="F52" s="329">
        <v>151600</v>
      </c>
      <c r="G52" s="329">
        <v>156100</v>
      </c>
      <c r="H52" s="329">
        <v>160600</v>
      </c>
      <c r="I52" s="376"/>
      <c r="J52" s="329">
        <v>140600</v>
      </c>
      <c r="K52" s="329">
        <v>145100</v>
      </c>
      <c r="L52" s="329">
        <v>149600</v>
      </c>
      <c r="M52" s="376"/>
      <c r="N52" s="376"/>
      <c r="O52" s="376"/>
      <c r="P52" s="322">
        <v>30</v>
      </c>
      <c r="Q52" s="326"/>
      <c r="R52" s="326"/>
      <c r="S52" s="327">
        <v>10</v>
      </c>
      <c r="T52" s="327">
        <v>15</v>
      </c>
      <c r="U52" s="327">
        <v>20</v>
      </c>
      <c r="V52" s="327">
        <v>25</v>
      </c>
      <c r="W52" s="327">
        <v>30</v>
      </c>
      <c r="X52" s="326"/>
      <c r="Y52" s="327">
        <v>40</v>
      </c>
      <c r="Z52" s="326"/>
      <c r="AA52" s="326"/>
      <c r="AB52" s="326"/>
      <c r="AC52" s="326"/>
      <c r="AD52" s="326"/>
      <c r="AE52" s="326"/>
      <c r="AF52" s="326"/>
      <c r="AG52" s="376"/>
    </row>
    <row r="53" spans="1:33" ht="15.75" thickBot="1" x14ac:dyDescent="0.3">
      <c r="A53" s="389"/>
      <c r="B53" s="377"/>
      <c r="C53" s="377"/>
      <c r="D53" s="392"/>
      <c r="E53" s="392"/>
      <c r="F53" s="328"/>
      <c r="G53" s="328"/>
      <c r="H53" s="328"/>
      <c r="I53" s="377"/>
      <c r="J53" s="328"/>
      <c r="K53" s="328"/>
      <c r="L53" s="328"/>
      <c r="M53" s="377"/>
      <c r="N53" s="377"/>
      <c r="O53" s="377"/>
      <c r="P53" s="322">
        <v>60</v>
      </c>
      <c r="Q53" s="326"/>
      <c r="R53" s="326"/>
      <c r="S53" s="326"/>
      <c r="T53" s="326"/>
      <c r="U53" s="326"/>
      <c r="V53" s="326"/>
      <c r="W53" s="326"/>
      <c r="X53" s="326"/>
      <c r="Y53" s="326"/>
      <c r="Z53" s="326"/>
      <c r="AA53" s="326"/>
      <c r="AB53" s="326"/>
      <c r="AC53" s="326"/>
      <c r="AD53" s="326"/>
      <c r="AE53" s="326"/>
      <c r="AF53" s="326"/>
      <c r="AG53" s="377"/>
    </row>
    <row r="54" spans="1:33" ht="15.75" thickBot="1" x14ac:dyDescent="0.3">
      <c r="A54" s="378" t="s">
        <v>897</v>
      </c>
      <c r="B54" s="381" t="s">
        <v>1968</v>
      </c>
      <c r="C54" s="381" t="s">
        <v>98</v>
      </c>
      <c r="D54" s="384">
        <v>100</v>
      </c>
      <c r="E54" s="384">
        <v>20</v>
      </c>
      <c r="F54" s="325">
        <v>717</v>
      </c>
      <c r="G54" s="325" t="s">
        <v>1967</v>
      </c>
      <c r="H54" s="325">
        <v>728</v>
      </c>
      <c r="I54" s="381">
        <v>11</v>
      </c>
      <c r="J54" s="381"/>
      <c r="K54" s="381"/>
      <c r="L54" s="381"/>
      <c r="M54" s="381"/>
      <c r="N54" s="381" t="s">
        <v>1828</v>
      </c>
      <c r="O54" s="381" t="s">
        <v>1903</v>
      </c>
      <c r="P54" s="322">
        <v>15</v>
      </c>
      <c r="Q54" s="320"/>
      <c r="R54" s="321">
        <v>5</v>
      </c>
      <c r="S54" s="321">
        <v>10</v>
      </c>
      <c r="T54" s="320"/>
      <c r="U54" s="320"/>
      <c r="V54" s="320"/>
      <c r="W54" s="320"/>
      <c r="X54" s="320"/>
      <c r="Y54" s="320"/>
      <c r="Z54" s="320"/>
      <c r="AA54" s="320"/>
      <c r="AB54" s="320"/>
      <c r="AC54" s="320"/>
      <c r="AD54" s="320"/>
      <c r="AE54" s="320"/>
      <c r="AF54" s="320"/>
      <c r="AG54" s="381"/>
    </row>
    <row r="55" spans="1:33" ht="15.75" thickBot="1" x14ac:dyDescent="0.3">
      <c r="A55" s="379"/>
      <c r="B55" s="382"/>
      <c r="C55" s="382"/>
      <c r="D55" s="385"/>
      <c r="E55" s="385"/>
      <c r="F55" s="324">
        <v>143400</v>
      </c>
      <c r="G55" s="324">
        <v>144500</v>
      </c>
      <c r="H55" s="324">
        <v>145600</v>
      </c>
      <c r="I55" s="382"/>
      <c r="J55" s="382"/>
      <c r="K55" s="382"/>
      <c r="L55" s="382"/>
      <c r="M55" s="382"/>
      <c r="N55" s="382"/>
      <c r="O55" s="382"/>
      <c r="P55" s="322">
        <v>30</v>
      </c>
      <c r="Q55" s="320"/>
      <c r="R55" s="320"/>
      <c r="S55" s="321">
        <v>10</v>
      </c>
      <c r="T55" s="320"/>
      <c r="U55" s="320"/>
      <c r="V55" s="320"/>
      <c r="W55" s="320"/>
      <c r="X55" s="320"/>
      <c r="Y55" s="320"/>
      <c r="Z55" s="320"/>
      <c r="AA55" s="320"/>
      <c r="AB55" s="320"/>
      <c r="AC55" s="320"/>
      <c r="AD55" s="320"/>
      <c r="AE55" s="320"/>
      <c r="AF55" s="320"/>
      <c r="AG55" s="382"/>
    </row>
    <row r="56" spans="1:33" ht="15.75" thickBot="1" x14ac:dyDescent="0.3">
      <c r="A56" s="380"/>
      <c r="B56" s="383"/>
      <c r="C56" s="383"/>
      <c r="D56" s="386"/>
      <c r="E56" s="386"/>
      <c r="F56" s="323"/>
      <c r="G56" s="323"/>
      <c r="H56" s="323"/>
      <c r="I56" s="383"/>
      <c r="J56" s="383"/>
      <c r="K56" s="383"/>
      <c r="L56" s="383"/>
      <c r="M56" s="383"/>
      <c r="N56" s="383"/>
      <c r="O56" s="383"/>
      <c r="P56" s="322">
        <v>60</v>
      </c>
      <c r="Q56" s="320"/>
      <c r="R56" s="320"/>
      <c r="S56" s="320"/>
      <c r="T56" s="320"/>
      <c r="U56" s="320"/>
      <c r="V56" s="320"/>
      <c r="W56" s="320"/>
      <c r="X56" s="320"/>
      <c r="Y56" s="320"/>
      <c r="Z56" s="320"/>
      <c r="AA56" s="320"/>
      <c r="AB56" s="320"/>
      <c r="AC56" s="320"/>
      <c r="AD56" s="320"/>
      <c r="AE56" s="320"/>
      <c r="AF56" s="320"/>
      <c r="AG56" s="383"/>
    </row>
    <row r="57" spans="1:33" ht="15.75" thickBot="1" x14ac:dyDescent="0.3">
      <c r="A57" s="397" t="s">
        <v>1493</v>
      </c>
      <c r="B57" s="393" t="s">
        <v>1966</v>
      </c>
      <c r="C57" s="393" t="s">
        <v>3</v>
      </c>
      <c r="D57" s="398">
        <v>100</v>
      </c>
      <c r="E57" s="398">
        <v>20</v>
      </c>
      <c r="F57" s="330">
        <v>2350</v>
      </c>
      <c r="G57" s="330">
        <v>2355</v>
      </c>
      <c r="H57" s="330">
        <v>2360</v>
      </c>
      <c r="I57" s="393">
        <v>10</v>
      </c>
      <c r="J57" s="330">
        <v>2305</v>
      </c>
      <c r="K57" s="330">
        <v>2310</v>
      </c>
      <c r="L57" s="330">
        <v>2315</v>
      </c>
      <c r="M57" s="393">
        <v>45</v>
      </c>
      <c r="N57" s="393" t="s">
        <v>1828</v>
      </c>
      <c r="O57" s="393" t="s">
        <v>1900</v>
      </c>
      <c r="P57" s="322">
        <v>15</v>
      </c>
      <c r="Q57" s="326"/>
      <c r="R57" s="327">
        <v>5</v>
      </c>
      <c r="S57" s="327">
        <v>10</v>
      </c>
      <c r="T57" s="326"/>
      <c r="U57" s="326"/>
      <c r="V57" s="326"/>
      <c r="W57" s="326"/>
      <c r="X57" s="326"/>
      <c r="Y57" s="326"/>
      <c r="Z57" s="326"/>
      <c r="AA57" s="326"/>
      <c r="AB57" s="326"/>
      <c r="AC57" s="326"/>
      <c r="AD57" s="326"/>
      <c r="AE57" s="326"/>
      <c r="AF57" s="326"/>
      <c r="AG57" s="393"/>
    </row>
    <row r="58" spans="1:33" ht="15.75" thickBot="1" x14ac:dyDescent="0.3">
      <c r="A58" s="388"/>
      <c r="B58" s="376"/>
      <c r="C58" s="376"/>
      <c r="D58" s="391"/>
      <c r="E58" s="391"/>
      <c r="F58" s="329">
        <v>470000</v>
      </c>
      <c r="G58" s="329">
        <v>471000</v>
      </c>
      <c r="H58" s="329">
        <v>472000</v>
      </c>
      <c r="I58" s="376"/>
      <c r="J58" s="329">
        <v>461000</v>
      </c>
      <c r="K58" s="329">
        <v>462000</v>
      </c>
      <c r="L58" s="329">
        <v>463000</v>
      </c>
      <c r="M58" s="376"/>
      <c r="N58" s="376"/>
      <c r="O58" s="376"/>
      <c r="P58" s="322">
        <v>30</v>
      </c>
      <c r="Q58" s="326"/>
      <c r="R58" s="326"/>
      <c r="S58" s="327">
        <v>10</v>
      </c>
      <c r="T58" s="326"/>
      <c r="U58" s="326"/>
      <c r="V58" s="326"/>
      <c r="W58" s="326"/>
      <c r="X58" s="326"/>
      <c r="Y58" s="326"/>
      <c r="Z58" s="326"/>
      <c r="AA58" s="326"/>
      <c r="AB58" s="326"/>
      <c r="AC58" s="326"/>
      <c r="AD58" s="326"/>
      <c r="AE58" s="326"/>
      <c r="AF58" s="326"/>
      <c r="AG58" s="376"/>
    </row>
    <row r="59" spans="1:33" ht="15.75" thickBot="1" x14ac:dyDescent="0.3">
      <c r="A59" s="389"/>
      <c r="B59" s="377"/>
      <c r="C59" s="377"/>
      <c r="D59" s="392"/>
      <c r="E59" s="392"/>
      <c r="F59" s="328"/>
      <c r="G59" s="328"/>
      <c r="H59" s="328"/>
      <c r="I59" s="377"/>
      <c r="J59" s="328"/>
      <c r="K59" s="328"/>
      <c r="L59" s="328"/>
      <c r="M59" s="377"/>
      <c r="N59" s="377"/>
      <c r="O59" s="377"/>
      <c r="P59" s="322">
        <v>60</v>
      </c>
      <c r="Q59" s="326"/>
      <c r="R59" s="326"/>
      <c r="S59" s="326"/>
      <c r="T59" s="326"/>
      <c r="U59" s="326"/>
      <c r="V59" s="326"/>
      <c r="W59" s="326"/>
      <c r="X59" s="326"/>
      <c r="Y59" s="326"/>
      <c r="Z59" s="326"/>
      <c r="AA59" s="326"/>
      <c r="AB59" s="326"/>
      <c r="AC59" s="326"/>
      <c r="AD59" s="326"/>
      <c r="AE59" s="326"/>
      <c r="AF59" s="326"/>
      <c r="AG59" s="377"/>
    </row>
    <row r="60" spans="1:33" s="344" customFormat="1" ht="15.75" thickBot="1" x14ac:dyDescent="0.3">
      <c r="A60" s="414" t="s">
        <v>1965</v>
      </c>
      <c r="B60" s="402">
        <v>450</v>
      </c>
      <c r="C60" s="402" t="s">
        <v>3</v>
      </c>
      <c r="D60" s="417">
        <v>100</v>
      </c>
      <c r="E60" s="417">
        <v>20</v>
      </c>
      <c r="F60" s="341" t="s">
        <v>1964</v>
      </c>
      <c r="G60" s="341">
        <v>465</v>
      </c>
      <c r="H60" s="341" t="s">
        <v>1963</v>
      </c>
      <c r="I60" s="402">
        <v>5</v>
      </c>
      <c r="J60" s="341" t="s">
        <v>1962</v>
      </c>
      <c r="K60" s="341">
        <v>455</v>
      </c>
      <c r="L60" s="341" t="s">
        <v>1961</v>
      </c>
      <c r="M60" s="402">
        <v>10</v>
      </c>
      <c r="N60" s="402" t="s">
        <v>1780</v>
      </c>
      <c r="O60" s="402" t="s">
        <v>1852</v>
      </c>
      <c r="P60" s="342">
        <v>15</v>
      </c>
      <c r="Q60" s="343">
        <v>3</v>
      </c>
      <c r="R60" s="343">
        <v>5</v>
      </c>
      <c r="S60" s="342"/>
      <c r="T60" s="342"/>
      <c r="U60" s="342"/>
      <c r="V60" s="342"/>
      <c r="W60" s="342"/>
      <c r="X60" s="342"/>
      <c r="Y60" s="342"/>
      <c r="Z60" s="342"/>
      <c r="AA60" s="342"/>
      <c r="AB60" s="342"/>
      <c r="AC60" s="342"/>
      <c r="AD60" s="342"/>
      <c r="AE60" s="342"/>
      <c r="AF60" s="342"/>
      <c r="AG60" s="402"/>
    </row>
    <row r="61" spans="1:33" s="344" customFormat="1" ht="15.75" thickBot="1" x14ac:dyDescent="0.3">
      <c r="A61" s="415"/>
      <c r="B61" s="403"/>
      <c r="C61" s="403"/>
      <c r="D61" s="418"/>
      <c r="E61" s="418"/>
      <c r="F61" s="345">
        <v>92500</v>
      </c>
      <c r="G61" s="345">
        <v>93000</v>
      </c>
      <c r="H61" s="345">
        <v>93500</v>
      </c>
      <c r="I61" s="403"/>
      <c r="J61" s="345">
        <v>90500</v>
      </c>
      <c r="K61" s="345">
        <v>91000</v>
      </c>
      <c r="L61" s="345">
        <v>91500</v>
      </c>
      <c r="M61" s="403"/>
      <c r="N61" s="403"/>
      <c r="O61" s="403"/>
      <c r="P61" s="342">
        <v>30</v>
      </c>
      <c r="Q61" s="342"/>
      <c r="R61" s="342"/>
      <c r="S61" s="342"/>
      <c r="T61" s="342"/>
      <c r="U61" s="342"/>
      <c r="V61" s="342"/>
      <c r="W61" s="342"/>
      <c r="X61" s="342"/>
      <c r="Y61" s="342"/>
      <c r="Z61" s="342"/>
      <c r="AA61" s="342"/>
      <c r="AB61" s="342"/>
      <c r="AC61" s="342"/>
      <c r="AD61" s="342"/>
      <c r="AE61" s="342"/>
      <c r="AF61" s="342"/>
      <c r="AG61" s="403"/>
    </row>
    <row r="62" spans="1:33" s="344" customFormat="1" ht="15.75" thickBot="1" x14ac:dyDescent="0.3">
      <c r="A62" s="416"/>
      <c r="B62" s="404"/>
      <c r="C62" s="404"/>
      <c r="D62" s="419"/>
      <c r="E62" s="419"/>
      <c r="F62" s="346"/>
      <c r="G62" s="346"/>
      <c r="H62" s="346"/>
      <c r="I62" s="404"/>
      <c r="J62" s="346"/>
      <c r="K62" s="346"/>
      <c r="L62" s="346"/>
      <c r="M62" s="404"/>
      <c r="N62" s="404"/>
      <c r="O62" s="404"/>
      <c r="P62" s="342">
        <v>60</v>
      </c>
      <c r="Q62" s="342"/>
      <c r="R62" s="342"/>
      <c r="S62" s="342"/>
      <c r="T62" s="342"/>
      <c r="U62" s="342"/>
      <c r="V62" s="342"/>
      <c r="W62" s="342"/>
      <c r="X62" s="342"/>
      <c r="Y62" s="342"/>
      <c r="Z62" s="342"/>
      <c r="AA62" s="342"/>
      <c r="AB62" s="342"/>
      <c r="AC62" s="342"/>
      <c r="AD62" s="342"/>
      <c r="AE62" s="342"/>
      <c r="AF62" s="342"/>
      <c r="AG62" s="404"/>
    </row>
    <row r="63" spans="1:33" ht="15.75" thickBot="1" x14ac:dyDescent="0.3">
      <c r="A63" s="397" t="s">
        <v>43</v>
      </c>
      <c r="B63" s="393" t="s">
        <v>1960</v>
      </c>
      <c r="C63" s="393" t="s">
        <v>44</v>
      </c>
      <c r="D63" s="398">
        <v>100</v>
      </c>
      <c r="E63" s="398">
        <v>20</v>
      </c>
      <c r="F63" s="330">
        <v>2010</v>
      </c>
      <c r="G63" s="330" t="s">
        <v>1893</v>
      </c>
      <c r="H63" s="330">
        <v>2025</v>
      </c>
      <c r="I63" s="393">
        <v>15</v>
      </c>
      <c r="J63" s="405"/>
      <c r="K63" s="406"/>
      <c r="L63" s="406"/>
      <c r="M63" s="407"/>
      <c r="N63" s="393" t="s">
        <v>1914</v>
      </c>
      <c r="O63" s="393" t="s">
        <v>1830</v>
      </c>
      <c r="P63" s="322">
        <v>15</v>
      </c>
      <c r="Q63" s="326"/>
      <c r="R63" s="327">
        <v>5</v>
      </c>
      <c r="S63" s="327">
        <v>10</v>
      </c>
      <c r="T63" s="327">
        <v>15</v>
      </c>
      <c r="U63" s="326"/>
      <c r="V63" s="326"/>
      <c r="W63" s="326"/>
      <c r="X63" s="326"/>
      <c r="Y63" s="326"/>
      <c r="Z63" s="326"/>
      <c r="AA63" s="326"/>
      <c r="AB63" s="326"/>
      <c r="AC63" s="326"/>
      <c r="AD63" s="326"/>
      <c r="AE63" s="326"/>
      <c r="AF63" s="326"/>
      <c r="AG63" s="393"/>
    </row>
    <row r="64" spans="1:33" ht="15.75" thickBot="1" x14ac:dyDescent="0.3">
      <c r="A64" s="388"/>
      <c r="B64" s="376"/>
      <c r="C64" s="376"/>
      <c r="D64" s="391"/>
      <c r="E64" s="391"/>
      <c r="F64" s="329">
        <v>402000</v>
      </c>
      <c r="G64" s="329">
        <v>403500</v>
      </c>
      <c r="H64" s="329">
        <v>405000</v>
      </c>
      <c r="I64" s="376"/>
      <c r="J64" s="408"/>
      <c r="K64" s="409"/>
      <c r="L64" s="409"/>
      <c r="M64" s="410"/>
      <c r="N64" s="376"/>
      <c r="O64" s="376"/>
      <c r="P64" s="322">
        <v>30</v>
      </c>
      <c r="Q64" s="326"/>
      <c r="R64" s="326"/>
      <c r="S64" s="327">
        <v>10</v>
      </c>
      <c r="T64" s="327">
        <v>15</v>
      </c>
      <c r="U64" s="326"/>
      <c r="V64" s="326"/>
      <c r="W64" s="326"/>
      <c r="X64" s="326"/>
      <c r="Y64" s="326"/>
      <c r="Z64" s="326"/>
      <c r="AA64" s="326"/>
      <c r="AB64" s="326"/>
      <c r="AC64" s="326"/>
      <c r="AD64" s="326"/>
      <c r="AE64" s="326"/>
      <c r="AF64" s="326"/>
      <c r="AG64" s="376"/>
    </row>
    <row r="65" spans="1:33" ht="15.75" thickBot="1" x14ac:dyDescent="0.3">
      <c r="A65" s="389"/>
      <c r="B65" s="377"/>
      <c r="C65" s="377"/>
      <c r="D65" s="392"/>
      <c r="E65" s="392"/>
      <c r="F65" s="328"/>
      <c r="G65" s="328"/>
      <c r="H65" s="328"/>
      <c r="I65" s="377"/>
      <c r="J65" s="411"/>
      <c r="K65" s="412"/>
      <c r="L65" s="412"/>
      <c r="M65" s="413"/>
      <c r="N65" s="377"/>
      <c r="O65" s="377"/>
      <c r="P65" s="322">
        <v>60</v>
      </c>
      <c r="Q65" s="326"/>
      <c r="R65" s="326"/>
      <c r="S65" s="327">
        <v>10</v>
      </c>
      <c r="T65" s="327">
        <v>15</v>
      </c>
      <c r="U65" s="326"/>
      <c r="V65" s="326"/>
      <c r="W65" s="326"/>
      <c r="X65" s="326"/>
      <c r="Y65" s="326"/>
      <c r="Z65" s="326"/>
      <c r="AA65" s="326"/>
      <c r="AB65" s="326"/>
      <c r="AC65" s="326"/>
      <c r="AD65" s="326"/>
      <c r="AE65" s="326"/>
      <c r="AF65" s="326"/>
      <c r="AG65" s="377"/>
    </row>
    <row r="66" spans="1:33" ht="15.75" thickBot="1" x14ac:dyDescent="0.3">
      <c r="A66" s="378" t="s">
        <v>1959</v>
      </c>
      <c r="B66" s="381" t="s">
        <v>1958</v>
      </c>
      <c r="C66" s="381" t="s">
        <v>44</v>
      </c>
      <c r="D66" s="384">
        <v>100</v>
      </c>
      <c r="E66" s="384">
        <v>20</v>
      </c>
      <c r="F66" s="325">
        <v>2570</v>
      </c>
      <c r="G66" s="325">
        <v>2595</v>
      </c>
      <c r="H66" s="325">
        <v>2620</v>
      </c>
      <c r="I66" s="381">
        <v>50</v>
      </c>
      <c r="J66" s="420"/>
      <c r="K66" s="421"/>
      <c r="L66" s="421"/>
      <c r="M66" s="422"/>
      <c r="N66" s="381" t="s">
        <v>1914</v>
      </c>
      <c r="O66" s="381" t="s">
        <v>1909</v>
      </c>
      <c r="P66" s="322">
        <v>15</v>
      </c>
      <c r="Q66" s="320"/>
      <c r="R66" s="321">
        <v>5</v>
      </c>
      <c r="S66" s="321">
        <v>10</v>
      </c>
      <c r="T66" s="321">
        <v>15</v>
      </c>
      <c r="U66" s="321">
        <v>20</v>
      </c>
      <c r="V66" s="321">
        <v>25</v>
      </c>
      <c r="W66" s="321">
        <v>30</v>
      </c>
      <c r="X66" s="320"/>
      <c r="Y66" s="321">
        <v>40</v>
      </c>
      <c r="Z66" s="320"/>
      <c r="AA66" s="320"/>
      <c r="AB66" s="320"/>
      <c r="AC66" s="320"/>
      <c r="AD66" s="320"/>
      <c r="AE66" s="320"/>
      <c r="AF66" s="320"/>
      <c r="AG66" s="381"/>
    </row>
    <row r="67" spans="1:33" ht="15.75" thickBot="1" x14ac:dyDescent="0.3">
      <c r="A67" s="379"/>
      <c r="B67" s="382"/>
      <c r="C67" s="382"/>
      <c r="D67" s="385"/>
      <c r="E67" s="385"/>
      <c r="F67" s="324">
        <v>514000</v>
      </c>
      <c r="G67" s="324">
        <v>519000</v>
      </c>
      <c r="H67" s="324">
        <v>524000</v>
      </c>
      <c r="I67" s="382"/>
      <c r="J67" s="423"/>
      <c r="K67" s="424"/>
      <c r="L67" s="424"/>
      <c r="M67" s="425"/>
      <c r="N67" s="382"/>
      <c r="O67" s="382"/>
      <c r="P67" s="322">
        <v>30</v>
      </c>
      <c r="Q67" s="320"/>
      <c r="R67" s="320"/>
      <c r="S67" s="321">
        <v>10</v>
      </c>
      <c r="T67" s="321">
        <v>15</v>
      </c>
      <c r="U67" s="321">
        <v>20</v>
      </c>
      <c r="V67" s="321">
        <v>25</v>
      </c>
      <c r="W67" s="321">
        <v>30</v>
      </c>
      <c r="X67" s="320"/>
      <c r="Y67" s="321">
        <v>40</v>
      </c>
      <c r="Z67" s="320"/>
      <c r="AA67" s="320"/>
      <c r="AB67" s="320"/>
      <c r="AC67" s="320"/>
      <c r="AD67" s="320"/>
      <c r="AE67" s="320"/>
      <c r="AF67" s="320"/>
      <c r="AG67" s="382"/>
    </row>
    <row r="68" spans="1:33" ht="15.75" thickBot="1" x14ac:dyDescent="0.3">
      <c r="A68" s="380"/>
      <c r="B68" s="383"/>
      <c r="C68" s="383"/>
      <c r="D68" s="386"/>
      <c r="E68" s="386"/>
      <c r="F68" s="323"/>
      <c r="G68" s="323"/>
      <c r="H68" s="323"/>
      <c r="I68" s="383"/>
      <c r="J68" s="426"/>
      <c r="K68" s="427"/>
      <c r="L68" s="427"/>
      <c r="M68" s="428"/>
      <c r="N68" s="383"/>
      <c r="O68" s="383"/>
      <c r="P68" s="322">
        <v>60</v>
      </c>
      <c r="Q68" s="320"/>
      <c r="R68" s="320"/>
      <c r="S68" s="321">
        <v>10</v>
      </c>
      <c r="T68" s="321">
        <v>15</v>
      </c>
      <c r="U68" s="321">
        <v>20</v>
      </c>
      <c r="V68" s="321">
        <v>25</v>
      </c>
      <c r="W68" s="321">
        <v>30</v>
      </c>
      <c r="X68" s="320"/>
      <c r="Y68" s="321">
        <v>40</v>
      </c>
      <c r="Z68" s="320"/>
      <c r="AA68" s="320"/>
      <c r="AB68" s="320"/>
      <c r="AC68" s="320"/>
      <c r="AD68" s="320"/>
      <c r="AE68" s="320"/>
      <c r="AF68" s="320"/>
      <c r="AG68" s="383"/>
    </row>
    <row r="69" spans="1:33" ht="15.75" thickBot="1" x14ac:dyDescent="0.3">
      <c r="A69" s="397" t="s">
        <v>49</v>
      </c>
      <c r="B69" s="393" t="s">
        <v>1957</v>
      </c>
      <c r="C69" s="393" t="s">
        <v>44</v>
      </c>
      <c r="D69" s="398">
        <v>100</v>
      </c>
      <c r="E69" s="398">
        <v>20</v>
      </c>
      <c r="F69" s="330">
        <v>1880</v>
      </c>
      <c r="G69" s="330">
        <v>1900</v>
      </c>
      <c r="H69" s="330">
        <v>1920</v>
      </c>
      <c r="I69" s="393">
        <v>40</v>
      </c>
      <c r="J69" s="405"/>
      <c r="K69" s="406"/>
      <c r="L69" s="406"/>
      <c r="M69" s="407"/>
      <c r="N69" s="393" t="s">
        <v>409</v>
      </c>
      <c r="O69" s="393" t="s">
        <v>1830</v>
      </c>
      <c r="P69" s="322">
        <v>15</v>
      </c>
      <c r="Q69" s="326"/>
      <c r="R69" s="327">
        <v>5</v>
      </c>
      <c r="S69" s="327">
        <v>10</v>
      </c>
      <c r="T69" s="327">
        <v>15</v>
      </c>
      <c r="U69" s="327">
        <v>20</v>
      </c>
      <c r="V69" s="327">
        <v>25</v>
      </c>
      <c r="W69" s="327">
        <v>30</v>
      </c>
      <c r="X69" s="327">
        <v>35</v>
      </c>
      <c r="Y69" s="327">
        <v>40</v>
      </c>
      <c r="Z69" s="326"/>
      <c r="AA69" s="326"/>
      <c r="AB69" s="326"/>
      <c r="AC69" s="326"/>
      <c r="AD69" s="326"/>
      <c r="AE69" s="326"/>
      <c r="AF69" s="326"/>
      <c r="AG69" s="393"/>
    </row>
    <row r="70" spans="1:33" ht="15.75" thickBot="1" x14ac:dyDescent="0.3">
      <c r="A70" s="388"/>
      <c r="B70" s="376"/>
      <c r="C70" s="376"/>
      <c r="D70" s="391"/>
      <c r="E70" s="391"/>
      <c r="F70" s="329">
        <v>376000</v>
      </c>
      <c r="G70" s="329">
        <v>380000</v>
      </c>
      <c r="H70" s="329">
        <v>384000</v>
      </c>
      <c r="I70" s="376"/>
      <c r="J70" s="408"/>
      <c r="K70" s="409"/>
      <c r="L70" s="409"/>
      <c r="M70" s="410"/>
      <c r="N70" s="376"/>
      <c r="O70" s="376"/>
      <c r="P70" s="322">
        <v>30</v>
      </c>
      <c r="Q70" s="326"/>
      <c r="R70" s="326"/>
      <c r="S70" s="327">
        <v>10</v>
      </c>
      <c r="T70" s="327">
        <v>15</v>
      </c>
      <c r="U70" s="327">
        <v>20</v>
      </c>
      <c r="V70" s="327">
        <v>25</v>
      </c>
      <c r="W70" s="327">
        <v>30</v>
      </c>
      <c r="X70" s="327">
        <v>35</v>
      </c>
      <c r="Y70" s="327">
        <v>40</v>
      </c>
      <c r="Z70" s="326"/>
      <c r="AA70" s="326"/>
      <c r="AB70" s="326"/>
      <c r="AC70" s="326"/>
      <c r="AD70" s="326"/>
      <c r="AE70" s="326"/>
      <c r="AF70" s="326"/>
      <c r="AG70" s="376"/>
    </row>
    <row r="71" spans="1:33" ht="15.75" thickBot="1" x14ac:dyDescent="0.3">
      <c r="A71" s="389"/>
      <c r="B71" s="377"/>
      <c r="C71" s="377"/>
      <c r="D71" s="392"/>
      <c r="E71" s="392"/>
      <c r="F71" s="328"/>
      <c r="G71" s="328"/>
      <c r="H71" s="328"/>
      <c r="I71" s="377"/>
      <c r="J71" s="411"/>
      <c r="K71" s="412"/>
      <c r="L71" s="412"/>
      <c r="M71" s="413"/>
      <c r="N71" s="377"/>
      <c r="O71" s="377"/>
      <c r="P71" s="322">
        <v>60</v>
      </c>
      <c r="Q71" s="326"/>
      <c r="R71" s="326"/>
      <c r="S71" s="327">
        <v>10</v>
      </c>
      <c r="T71" s="327">
        <v>15</v>
      </c>
      <c r="U71" s="327">
        <v>20</v>
      </c>
      <c r="V71" s="327">
        <v>25</v>
      </c>
      <c r="W71" s="327">
        <v>30</v>
      </c>
      <c r="X71" s="327">
        <v>35</v>
      </c>
      <c r="Y71" s="327">
        <v>40</v>
      </c>
      <c r="Z71" s="326"/>
      <c r="AA71" s="326"/>
      <c r="AB71" s="326"/>
      <c r="AC71" s="326"/>
      <c r="AD71" s="326"/>
      <c r="AE71" s="326"/>
      <c r="AF71" s="326"/>
      <c r="AG71" s="377"/>
    </row>
    <row r="72" spans="1:33" ht="15.75" thickBot="1" x14ac:dyDescent="0.3">
      <c r="A72" s="378" t="s">
        <v>53</v>
      </c>
      <c r="B72" s="381" t="s">
        <v>1956</v>
      </c>
      <c r="C72" s="381" t="s">
        <v>44</v>
      </c>
      <c r="D72" s="384">
        <v>100</v>
      </c>
      <c r="E72" s="384">
        <v>20</v>
      </c>
      <c r="F72" s="325">
        <v>2300</v>
      </c>
      <c r="G72" s="325">
        <v>2350</v>
      </c>
      <c r="H72" s="325">
        <v>2400</v>
      </c>
      <c r="I72" s="381">
        <v>100</v>
      </c>
      <c r="J72" s="420"/>
      <c r="K72" s="421"/>
      <c r="L72" s="421"/>
      <c r="M72" s="422"/>
      <c r="N72" s="381" t="s">
        <v>1889</v>
      </c>
      <c r="O72" s="381" t="s">
        <v>1830</v>
      </c>
      <c r="P72" s="322">
        <v>15</v>
      </c>
      <c r="Q72" s="320"/>
      <c r="R72" s="321">
        <v>5</v>
      </c>
      <c r="S72" s="321">
        <v>10</v>
      </c>
      <c r="T72" s="321">
        <v>15</v>
      </c>
      <c r="U72" s="321">
        <v>20</v>
      </c>
      <c r="V72" s="321">
        <v>25</v>
      </c>
      <c r="W72" s="321">
        <v>30</v>
      </c>
      <c r="X72" s="320"/>
      <c r="Y72" s="321">
        <v>40</v>
      </c>
      <c r="Z72" s="320"/>
      <c r="AA72" s="321">
        <v>50</v>
      </c>
      <c r="AB72" s="320"/>
      <c r="AC72" s="320"/>
      <c r="AD72" s="320"/>
      <c r="AE72" s="320"/>
      <c r="AF72" s="320"/>
      <c r="AG72" s="381"/>
    </row>
    <row r="73" spans="1:33" ht="15.75" thickBot="1" x14ac:dyDescent="0.3">
      <c r="A73" s="379"/>
      <c r="B73" s="382"/>
      <c r="C73" s="382"/>
      <c r="D73" s="385"/>
      <c r="E73" s="385"/>
      <c r="F73" s="324">
        <v>460000</v>
      </c>
      <c r="G73" s="324">
        <v>470000</v>
      </c>
      <c r="H73" s="324">
        <v>480000</v>
      </c>
      <c r="I73" s="382"/>
      <c r="J73" s="423"/>
      <c r="K73" s="424"/>
      <c r="L73" s="424"/>
      <c r="M73" s="425"/>
      <c r="N73" s="382"/>
      <c r="O73" s="382"/>
      <c r="P73" s="322">
        <v>30</v>
      </c>
      <c r="Q73" s="320"/>
      <c r="R73" s="320"/>
      <c r="S73" s="321">
        <v>10</v>
      </c>
      <c r="T73" s="321">
        <v>15</v>
      </c>
      <c r="U73" s="321">
        <v>20</v>
      </c>
      <c r="V73" s="321">
        <v>25</v>
      </c>
      <c r="W73" s="321">
        <v>30</v>
      </c>
      <c r="X73" s="320"/>
      <c r="Y73" s="321">
        <v>40</v>
      </c>
      <c r="Z73" s="320"/>
      <c r="AA73" s="321">
        <v>50</v>
      </c>
      <c r="AB73" s="321">
        <v>60</v>
      </c>
      <c r="AC73" s="321">
        <v>70</v>
      </c>
      <c r="AD73" s="321">
        <v>80</v>
      </c>
      <c r="AE73" s="321">
        <v>90</v>
      </c>
      <c r="AF73" s="321">
        <v>100</v>
      </c>
      <c r="AG73" s="382"/>
    </row>
    <row r="74" spans="1:33" ht="15.75" thickBot="1" x14ac:dyDescent="0.3">
      <c r="A74" s="380"/>
      <c r="B74" s="383"/>
      <c r="C74" s="383"/>
      <c r="D74" s="386"/>
      <c r="E74" s="386"/>
      <c r="F74" s="323"/>
      <c r="G74" s="323"/>
      <c r="H74" s="323"/>
      <c r="I74" s="383"/>
      <c r="J74" s="426"/>
      <c r="K74" s="427"/>
      <c r="L74" s="427"/>
      <c r="M74" s="428"/>
      <c r="N74" s="383"/>
      <c r="O74" s="383"/>
      <c r="P74" s="322">
        <v>60</v>
      </c>
      <c r="Q74" s="320"/>
      <c r="R74" s="320"/>
      <c r="S74" s="321">
        <v>10</v>
      </c>
      <c r="T74" s="321">
        <v>15</v>
      </c>
      <c r="U74" s="321">
        <v>20</v>
      </c>
      <c r="V74" s="321">
        <v>25</v>
      </c>
      <c r="W74" s="321">
        <v>30</v>
      </c>
      <c r="X74" s="320"/>
      <c r="Y74" s="321">
        <v>40</v>
      </c>
      <c r="Z74" s="320"/>
      <c r="AA74" s="321">
        <v>50</v>
      </c>
      <c r="AB74" s="321">
        <v>60</v>
      </c>
      <c r="AC74" s="321">
        <v>70</v>
      </c>
      <c r="AD74" s="321">
        <v>80</v>
      </c>
      <c r="AE74" s="321">
        <v>90</v>
      </c>
      <c r="AF74" s="321">
        <v>100</v>
      </c>
      <c r="AG74" s="383"/>
    </row>
    <row r="75" spans="1:33" ht="15.75" thickBot="1" x14ac:dyDescent="0.3">
      <c r="A75" s="397" t="s">
        <v>47</v>
      </c>
      <c r="B75" s="393" t="s">
        <v>1901</v>
      </c>
      <c r="C75" s="393" t="s">
        <v>44</v>
      </c>
      <c r="D75" s="303"/>
      <c r="E75" s="303"/>
      <c r="F75" s="330">
        <v>2496</v>
      </c>
      <c r="G75" s="330">
        <v>2593</v>
      </c>
      <c r="H75" s="330">
        <v>2690</v>
      </c>
      <c r="I75" s="393">
        <v>194</v>
      </c>
      <c r="J75" s="405"/>
      <c r="K75" s="406"/>
      <c r="L75" s="406"/>
      <c r="M75" s="407"/>
      <c r="N75" s="393" t="s">
        <v>1780</v>
      </c>
      <c r="O75" s="393" t="s">
        <v>1909</v>
      </c>
      <c r="P75" s="322">
        <v>15</v>
      </c>
      <c r="Q75" s="326"/>
      <c r="R75" s="327">
        <v>5</v>
      </c>
      <c r="S75" s="327">
        <v>10</v>
      </c>
      <c r="T75" s="327">
        <v>15</v>
      </c>
      <c r="U75" s="327">
        <v>20</v>
      </c>
      <c r="V75" s="327">
        <v>25</v>
      </c>
      <c r="W75" s="327">
        <v>30</v>
      </c>
      <c r="X75" s="327">
        <v>35</v>
      </c>
      <c r="Y75" s="327">
        <v>40</v>
      </c>
      <c r="Z75" s="327">
        <v>45</v>
      </c>
      <c r="AA75" s="327">
        <v>50</v>
      </c>
      <c r="AB75" s="326"/>
      <c r="AC75" s="326"/>
      <c r="AD75" s="326"/>
      <c r="AE75" s="326"/>
      <c r="AF75" s="326"/>
      <c r="AG75" s="393"/>
    </row>
    <row r="76" spans="1:33" ht="15.75" thickBot="1" x14ac:dyDescent="0.3">
      <c r="A76" s="388"/>
      <c r="B76" s="376"/>
      <c r="C76" s="376"/>
      <c r="D76" s="329">
        <v>15</v>
      </c>
      <c r="E76" s="329">
        <v>3</v>
      </c>
      <c r="F76" s="329">
        <v>499200</v>
      </c>
      <c r="G76" s="329">
        <v>518601</v>
      </c>
      <c r="H76" s="329">
        <v>537999</v>
      </c>
      <c r="I76" s="376"/>
      <c r="J76" s="408"/>
      <c r="K76" s="409"/>
      <c r="L76" s="409"/>
      <c r="M76" s="410"/>
      <c r="N76" s="376"/>
      <c r="O76" s="376"/>
      <c r="P76" s="322">
        <v>30</v>
      </c>
      <c r="Q76" s="326"/>
      <c r="R76" s="326"/>
      <c r="S76" s="327">
        <v>10</v>
      </c>
      <c r="T76" s="327">
        <v>15</v>
      </c>
      <c r="U76" s="327">
        <v>20</v>
      </c>
      <c r="V76" s="327">
        <v>25</v>
      </c>
      <c r="W76" s="327">
        <v>30</v>
      </c>
      <c r="X76" s="327">
        <v>35</v>
      </c>
      <c r="Y76" s="327">
        <v>40</v>
      </c>
      <c r="Z76" s="327">
        <v>45</v>
      </c>
      <c r="AA76" s="327">
        <v>50</v>
      </c>
      <c r="AB76" s="327">
        <v>60</v>
      </c>
      <c r="AC76" s="327">
        <v>70</v>
      </c>
      <c r="AD76" s="327">
        <v>80</v>
      </c>
      <c r="AE76" s="327">
        <v>90</v>
      </c>
      <c r="AF76" s="327">
        <v>100</v>
      </c>
      <c r="AG76" s="376"/>
    </row>
    <row r="77" spans="1:33" ht="15.75" thickBot="1" x14ac:dyDescent="0.3">
      <c r="A77" s="389"/>
      <c r="B77" s="377"/>
      <c r="C77" s="377"/>
      <c r="D77" s="328">
        <v>30</v>
      </c>
      <c r="E77" s="328">
        <v>6</v>
      </c>
      <c r="F77" s="328">
        <v>499200</v>
      </c>
      <c r="G77" s="328">
        <v>518598</v>
      </c>
      <c r="H77" s="328">
        <v>537996</v>
      </c>
      <c r="I77" s="377"/>
      <c r="J77" s="411"/>
      <c r="K77" s="412"/>
      <c r="L77" s="412"/>
      <c r="M77" s="413"/>
      <c r="N77" s="377"/>
      <c r="O77" s="377"/>
      <c r="P77" s="322">
        <v>60</v>
      </c>
      <c r="Q77" s="326"/>
      <c r="R77" s="326"/>
      <c r="S77" s="327">
        <v>10</v>
      </c>
      <c r="T77" s="327">
        <v>15</v>
      </c>
      <c r="U77" s="327">
        <v>20</v>
      </c>
      <c r="V77" s="327">
        <v>25</v>
      </c>
      <c r="W77" s="327">
        <v>30</v>
      </c>
      <c r="X77" s="327">
        <v>35</v>
      </c>
      <c r="Y77" s="327">
        <v>40</v>
      </c>
      <c r="Z77" s="327">
        <v>45</v>
      </c>
      <c r="AA77" s="327">
        <v>50</v>
      </c>
      <c r="AB77" s="327">
        <v>60</v>
      </c>
      <c r="AC77" s="327">
        <v>70</v>
      </c>
      <c r="AD77" s="327">
        <v>80</v>
      </c>
      <c r="AE77" s="327">
        <v>90</v>
      </c>
      <c r="AF77" s="327">
        <v>100</v>
      </c>
      <c r="AG77" s="377"/>
    </row>
    <row r="78" spans="1:33" ht="15.75" thickBot="1" x14ac:dyDescent="0.3">
      <c r="A78" s="378" t="s">
        <v>1494</v>
      </c>
      <c r="B78" s="381" t="s">
        <v>1955</v>
      </c>
      <c r="C78" s="381" t="s">
        <v>44</v>
      </c>
      <c r="D78" s="384">
        <v>15</v>
      </c>
      <c r="E78" s="384">
        <v>1</v>
      </c>
      <c r="F78" s="325">
        <v>5150</v>
      </c>
      <c r="G78" s="325" t="s">
        <v>1954</v>
      </c>
      <c r="H78" s="325">
        <v>5925</v>
      </c>
      <c r="I78" s="381">
        <v>775</v>
      </c>
      <c r="J78" s="420"/>
      <c r="K78" s="421"/>
      <c r="L78" s="421"/>
      <c r="M78" s="422"/>
      <c r="N78" s="381" t="s">
        <v>1780</v>
      </c>
      <c r="O78" s="381" t="s">
        <v>1856</v>
      </c>
      <c r="P78" s="322">
        <v>15</v>
      </c>
      <c r="Q78" s="320"/>
      <c r="R78" s="320"/>
      <c r="S78" s="321">
        <v>10</v>
      </c>
      <c r="T78" s="320"/>
      <c r="U78" s="321">
        <v>20</v>
      </c>
      <c r="V78" s="320"/>
      <c r="W78" s="320"/>
      <c r="X78" s="320"/>
      <c r="Y78" s="321">
        <v>40</v>
      </c>
      <c r="Z78" s="320"/>
      <c r="AA78" s="320"/>
      <c r="AB78" s="320"/>
      <c r="AC78" s="320"/>
      <c r="AD78" s="320"/>
      <c r="AE78" s="320"/>
      <c r="AF78" s="320"/>
      <c r="AG78" s="381"/>
    </row>
    <row r="79" spans="1:33" ht="15.75" thickBot="1" x14ac:dyDescent="0.3">
      <c r="A79" s="379"/>
      <c r="B79" s="382"/>
      <c r="C79" s="382"/>
      <c r="D79" s="385"/>
      <c r="E79" s="385"/>
      <c r="F79" s="324">
        <v>743334</v>
      </c>
      <c r="G79" s="324">
        <v>769167</v>
      </c>
      <c r="H79" s="324">
        <v>795000</v>
      </c>
      <c r="I79" s="382"/>
      <c r="J79" s="423"/>
      <c r="K79" s="424"/>
      <c r="L79" s="424"/>
      <c r="M79" s="425"/>
      <c r="N79" s="382"/>
      <c r="O79" s="382"/>
      <c r="P79" s="322">
        <v>30</v>
      </c>
      <c r="Q79" s="320"/>
      <c r="R79" s="320"/>
      <c r="S79" s="321">
        <v>10</v>
      </c>
      <c r="T79" s="320"/>
      <c r="U79" s="321">
        <v>20</v>
      </c>
      <c r="V79" s="320"/>
      <c r="W79" s="320"/>
      <c r="X79" s="320"/>
      <c r="Y79" s="321">
        <v>40</v>
      </c>
      <c r="Z79" s="320"/>
      <c r="AA79" s="320"/>
      <c r="AB79" s="321">
        <v>60</v>
      </c>
      <c r="AC79" s="320"/>
      <c r="AD79" s="321">
        <v>80</v>
      </c>
      <c r="AE79" s="320"/>
      <c r="AF79" s="321">
        <v>100</v>
      </c>
      <c r="AG79" s="382"/>
    </row>
    <row r="80" spans="1:33" ht="15.75" thickBot="1" x14ac:dyDescent="0.3">
      <c r="A80" s="380"/>
      <c r="B80" s="383"/>
      <c r="C80" s="383"/>
      <c r="D80" s="386"/>
      <c r="E80" s="386"/>
      <c r="F80" s="323"/>
      <c r="G80" s="323"/>
      <c r="H80" s="323"/>
      <c r="I80" s="383"/>
      <c r="J80" s="426"/>
      <c r="K80" s="427"/>
      <c r="L80" s="427"/>
      <c r="M80" s="428"/>
      <c r="N80" s="383"/>
      <c r="O80" s="383"/>
      <c r="P80" s="322">
        <v>60</v>
      </c>
      <c r="Q80" s="320"/>
      <c r="R80" s="320"/>
      <c r="S80" s="321">
        <v>10</v>
      </c>
      <c r="T80" s="320"/>
      <c r="U80" s="321">
        <v>20</v>
      </c>
      <c r="V80" s="320"/>
      <c r="W80" s="320"/>
      <c r="X80" s="320"/>
      <c r="Y80" s="321">
        <v>40</v>
      </c>
      <c r="Z80" s="320"/>
      <c r="AA80" s="320"/>
      <c r="AB80" s="321">
        <v>60</v>
      </c>
      <c r="AC80" s="320"/>
      <c r="AD80" s="321">
        <v>80</v>
      </c>
      <c r="AE80" s="320"/>
      <c r="AF80" s="321">
        <v>100</v>
      </c>
      <c r="AG80" s="383"/>
    </row>
    <row r="81" spans="1:33" ht="15.75" thickBot="1" x14ac:dyDescent="0.3">
      <c r="A81" s="397" t="s">
        <v>1495</v>
      </c>
      <c r="B81" s="393" t="s">
        <v>1953</v>
      </c>
      <c r="C81" s="393" t="s">
        <v>44</v>
      </c>
      <c r="D81" s="398">
        <v>15</v>
      </c>
      <c r="E81" s="398">
        <v>1</v>
      </c>
      <c r="F81" s="330">
        <v>5855</v>
      </c>
      <c r="G81" s="330">
        <v>5890</v>
      </c>
      <c r="H81" s="330">
        <v>5925</v>
      </c>
      <c r="I81" s="393">
        <v>70</v>
      </c>
      <c r="J81" s="405"/>
      <c r="K81" s="406"/>
      <c r="L81" s="406"/>
      <c r="M81" s="407"/>
      <c r="N81" s="393" t="s">
        <v>1780</v>
      </c>
      <c r="O81" s="393" t="s">
        <v>1952</v>
      </c>
      <c r="P81" s="322">
        <v>15</v>
      </c>
      <c r="Q81" s="326"/>
      <c r="R81" s="326"/>
      <c r="S81" s="327">
        <v>10</v>
      </c>
      <c r="T81" s="326"/>
      <c r="U81" s="327">
        <v>20</v>
      </c>
      <c r="V81" s="326"/>
      <c r="W81" s="327">
        <v>30</v>
      </c>
      <c r="X81" s="326"/>
      <c r="Y81" s="327">
        <v>40</v>
      </c>
      <c r="Z81" s="326"/>
      <c r="AA81" s="326"/>
      <c r="AB81" s="326"/>
      <c r="AC81" s="326"/>
      <c r="AD81" s="326"/>
      <c r="AE81" s="326"/>
      <c r="AF81" s="326"/>
      <c r="AG81" s="393"/>
    </row>
    <row r="82" spans="1:33" ht="15.75" thickBot="1" x14ac:dyDescent="0.3">
      <c r="A82" s="388"/>
      <c r="B82" s="376"/>
      <c r="C82" s="376"/>
      <c r="D82" s="391"/>
      <c r="E82" s="391"/>
      <c r="F82" s="329">
        <v>790334</v>
      </c>
      <c r="G82" s="329">
        <v>792667</v>
      </c>
      <c r="H82" s="329">
        <v>795000</v>
      </c>
      <c r="I82" s="376"/>
      <c r="J82" s="408"/>
      <c r="K82" s="409"/>
      <c r="L82" s="409"/>
      <c r="M82" s="410"/>
      <c r="N82" s="376"/>
      <c r="O82" s="376"/>
      <c r="P82" s="322">
        <v>30</v>
      </c>
      <c r="Q82" s="326"/>
      <c r="R82" s="326"/>
      <c r="S82" s="327">
        <v>10</v>
      </c>
      <c r="T82" s="326"/>
      <c r="U82" s="327">
        <v>20</v>
      </c>
      <c r="V82" s="326"/>
      <c r="W82" s="327">
        <v>30</v>
      </c>
      <c r="X82" s="326"/>
      <c r="Y82" s="327">
        <v>40</v>
      </c>
      <c r="Z82" s="326"/>
      <c r="AA82" s="326"/>
      <c r="AB82" s="326"/>
      <c r="AC82" s="326"/>
      <c r="AD82" s="326"/>
      <c r="AE82" s="326"/>
      <c r="AF82" s="326"/>
      <c r="AG82" s="376"/>
    </row>
    <row r="83" spans="1:33" ht="15.75" thickBot="1" x14ac:dyDescent="0.3">
      <c r="A83" s="389"/>
      <c r="B83" s="377"/>
      <c r="C83" s="377"/>
      <c r="D83" s="392"/>
      <c r="E83" s="392"/>
      <c r="F83" s="328"/>
      <c r="G83" s="328"/>
      <c r="H83" s="328"/>
      <c r="I83" s="377"/>
      <c r="J83" s="411"/>
      <c r="K83" s="412"/>
      <c r="L83" s="412"/>
      <c r="M83" s="413"/>
      <c r="N83" s="377"/>
      <c r="O83" s="377"/>
      <c r="P83" s="322">
        <v>60</v>
      </c>
      <c r="Q83" s="326"/>
      <c r="R83" s="326"/>
      <c r="S83" s="327">
        <v>10</v>
      </c>
      <c r="T83" s="326"/>
      <c r="U83" s="327">
        <v>20</v>
      </c>
      <c r="V83" s="326"/>
      <c r="W83" s="327">
        <v>30</v>
      </c>
      <c r="X83" s="326"/>
      <c r="Y83" s="327">
        <v>40</v>
      </c>
      <c r="Z83" s="326"/>
      <c r="AA83" s="326"/>
      <c r="AB83" s="326"/>
      <c r="AC83" s="326"/>
      <c r="AD83" s="326"/>
      <c r="AE83" s="326"/>
      <c r="AF83" s="326"/>
      <c r="AG83" s="377"/>
    </row>
    <row r="84" spans="1:33" ht="15.75" thickBot="1" x14ac:dyDescent="0.3">
      <c r="A84" s="378" t="s">
        <v>1496</v>
      </c>
      <c r="B84" s="381" t="s">
        <v>1951</v>
      </c>
      <c r="C84" s="381" t="s">
        <v>44</v>
      </c>
      <c r="D84" s="318"/>
      <c r="E84" s="318"/>
      <c r="F84" s="325">
        <v>3550</v>
      </c>
      <c r="G84" s="325">
        <v>3625</v>
      </c>
      <c r="H84" s="325">
        <v>3700</v>
      </c>
      <c r="I84" s="381">
        <v>150</v>
      </c>
      <c r="J84" s="420"/>
      <c r="K84" s="421"/>
      <c r="L84" s="421"/>
      <c r="M84" s="422"/>
      <c r="N84" s="381" t="s">
        <v>1780</v>
      </c>
      <c r="O84" s="381" t="s">
        <v>1900</v>
      </c>
      <c r="P84" s="322">
        <v>15</v>
      </c>
      <c r="Q84" s="320"/>
      <c r="R84" s="321">
        <v>5</v>
      </c>
      <c r="S84" s="321">
        <v>10</v>
      </c>
      <c r="T84" s="321">
        <v>15</v>
      </c>
      <c r="U84" s="321">
        <v>20</v>
      </c>
      <c r="V84" s="320"/>
      <c r="W84" s="321">
        <v>30</v>
      </c>
      <c r="X84" s="320"/>
      <c r="Y84" s="321">
        <v>40</v>
      </c>
      <c r="Z84" s="320"/>
      <c r="AA84" s="321">
        <v>50</v>
      </c>
      <c r="AB84" s="320"/>
      <c r="AC84" s="320"/>
      <c r="AD84" s="320"/>
      <c r="AE84" s="320"/>
      <c r="AF84" s="320"/>
      <c r="AG84" s="394">
        <v>2</v>
      </c>
    </row>
    <row r="85" spans="1:33" ht="15.75" thickBot="1" x14ac:dyDescent="0.3">
      <c r="A85" s="379"/>
      <c r="B85" s="382"/>
      <c r="C85" s="382"/>
      <c r="D85" s="324">
        <v>15</v>
      </c>
      <c r="E85" s="324">
        <v>1</v>
      </c>
      <c r="F85" s="324">
        <v>636667</v>
      </c>
      <c r="G85" s="324">
        <v>641667</v>
      </c>
      <c r="H85" s="324">
        <v>646666</v>
      </c>
      <c r="I85" s="382"/>
      <c r="J85" s="423"/>
      <c r="K85" s="424"/>
      <c r="L85" s="424"/>
      <c r="M85" s="425"/>
      <c r="N85" s="382"/>
      <c r="O85" s="382"/>
      <c r="P85" s="322">
        <v>30</v>
      </c>
      <c r="Q85" s="320"/>
      <c r="R85" s="320"/>
      <c r="S85" s="321">
        <v>10</v>
      </c>
      <c r="T85" s="321">
        <v>15</v>
      </c>
      <c r="U85" s="321">
        <v>20</v>
      </c>
      <c r="V85" s="320"/>
      <c r="W85" s="321">
        <v>30</v>
      </c>
      <c r="X85" s="320"/>
      <c r="Y85" s="321">
        <v>40</v>
      </c>
      <c r="Z85" s="320"/>
      <c r="AA85" s="321">
        <v>50</v>
      </c>
      <c r="AB85" s="321">
        <v>60</v>
      </c>
      <c r="AC85" s="321">
        <v>70</v>
      </c>
      <c r="AD85" s="321">
        <v>80</v>
      </c>
      <c r="AE85" s="321">
        <v>90</v>
      </c>
      <c r="AF85" s="321">
        <v>100</v>
      </c>
      <c r="AG85" s="395"/>
    </row>
    <row r="86" spans="1:33" ht="15.75" thickBot="1" x14ac:dyDescent="0.3">
      <c r="A86" s="380"/>
      <c r="B86" s="383"/>
      <c r="C86" s="383"/>
      <c r="D86" s="323">
        <v>30</v>
      </c>
      <c r="E86" s="323">
        <v>2</v>
      </c>
      <c r="F86" s="323">
        <v>636668</v>
      </c>
      <c r="G86" s="323">
        <v>641668</v>
      </c>
      <c r="H86" s="323">
        <v>646666</v>
      </c>
      <c r="I86" s="383"/>
      <c r="J86" s="426"/>
      <c r="K86" s="427"/>
      <c r="L86" s="427"/>
      <c r="M86" s="428"/>
      <c r="N86" s="383"/>
      <c r="O86" s="383"/>
      <c r="P86" s="322">
        <v>60</v>
      </c>
      <c r="Q86" s="320"/>
      <c r="R86" s="320"/>
      <c r="S86" s="321">
        <v>10</v>
      </c>
      <c r="T86" s="321">
        <v>15</v>
      </c>
      <c r="U86" s="321">
        <v>20</v>
      </c>
      <c r="V86" s="320"/>
      <c r="W86" s="321">
        <v>30</v>
      </c>
      <c r="X86" s="320"/>
      <c r="Y86" s="321">
        <v>40</v>
      </c>
      <c r="Z86" s="320"/>
      <c r="AA86" s="321">
        <v>50</v>
      </c>
      <c r="AB86" s="321">
        <v>60</v>
      </c>
      <c r="AC86" s="321">
        <v>70</v>
      </c>
      <c r="AD86" s="321">
        <v>80</v>
      </c>
      <c r="AE86" s="321">
        <v>90</v>
      </c>
      <c r="AF86" s="321">
        <v>100</v>
      </c>
      <c r="AG86" s="396"/>
    </row>
    <row r="87" spans="1:33" ht="15.75" thickBot="1" x14ac:dyDescent="0.3">
      <c r="A87" s="397" t="s">
        <v>58</v>
      </c>
      <c r="B87" s="393" t="s">
        <v>1950</v>
      </c>
      <c r="C87" s="393" t="s">
        <v>44</v>
      </c>
      <c r="D87" s="398">
        <v>100</v>
      </c>
      <c r="E87" s="398">
        <v>20</v>
      </c>
      <c r="F87" s="330">
        <v>1432</v>
      </c>
      <c r="G87" s="330" t="s">
        <v>1868</v>
      </c>
      <c r="H87" s="330">
        <v>1517</v>
      </c>
      <c r="I87" s="393">
        <v>85</v>
      </c>
      <c r="J87" s="405"/>
      <c r="K87" s="406"/>
      <c r="L87" s="406"/>
      <c r="M87" s="407"/>
      <c r="N87" s="393" t="s">
        <v>438</v>
      </c>
      <c r="O87" s="393" t="s">
        <v>1924</v>
      </c>
      <c r="P87" s="322">
        <v>15</v>
      </c>
      <c r="Q87" s="326"/>
      <c r="R87" s="327">
        <v>5</v>
      </c>
      <c r="S87" s="327">
        <v>10</v>
      </c>
      <c r="T87" s="327">
        <v>15</v>
      </c>
      <c r="U87" s="327">
        <v>20</v>
      </c>
      <c r="V87" s="326"/>
      <c r="W87" s="327">
        <v>30</v>
      </c>
      <c r="X87" s="326"/>
      <c r="Y87" s="327">
        <v>40</v>
      </c>
      <c r="Z87" s="326"/>
      <c r="AA87" s="327">
        <v>50</v>
      </c>
      <c r="AB87" s="326"/>
      <c r="AC87" s="326"/>
      <c r="AD87" s="326"/>
      <c r="AE87" s="326"/>
      <c r="AF87" s="326"/>
      <c r="AG87" s="399">
        <v>7</v>
      </c>
    </row>
    <row r="88" spans="1:33" ht="15.75" thickBot="1" x14ac:dyDescent="0.3">
      <c r="A88" s="388"/>
      <c r="B88" s="376"/>
      <c r="C88" s="376"/>
      <c r="D88" s="391"/>
      <c r="E88" s="391"/>
      <c r="F88" s="329">
        <v>286400</v>
      </c>
      <c r="G88" s="329">
        <v>294900</v>
      </c>
      <c r="H88" s="329">
        <v>303400</v>
      </c>
      <c r="I88" s="376"/>
      <c r="J88" s="408"/>
      <c r="K88" s="409"/>
      <c r="L88" s="409"/>
      <c r="M88" s="410"/>
      <c r="N88" s="376"/>
      <c r="O88" s="376"/>
      <c r="P88" s="322">
        <v>30</v>
      </c>
      <c r="Q88" s="326"/>
      <c r="R88" s="326"/>
      <c r="S88" s="327">
        <v>10</v>
      </c>
      <c r="T88" s="327">
        <v>15</v>
      </c>
      <c r="U88" s="327">
        <v>20</v>
      </c>
      <c r="V88" s="326"/>
      <c r="W88" s="327">
        <v>30</v>
      </c>
      <c r="X88" s="326"/>
      <c r="Y88" s="327">
        <v>40</v>
      </c>
      <c r="Z88" s="326"/>
      <c r="AA88" s="327">
        <v>50</v>
      </c>
      <c r="AB88" s="327">
        <v>60</v>
      </c>
      <c r="AC88" s="326"/>
      <c r="AD88" s="327">
        <v>80</v>
      </c>
      <c r="AE88" s="326"/>
      <c r="AF88" s="326"/>
      <c r="AG88" s="400"/>
    </row>
    <row r="89" spans="1:33" ht="15.75" thickBot="1" x14ac:dyDescent="0.3">
      <c r="A89" s="389"/>
      <c r="B89" s="377"/>
      <c r="C89" s="377"/>
      <c r="D89" s="392"/>
      <c r="E89" s="392"/>
      <c r="F89" s="328"/>
      <c r="G89" s="328"/>
      <c r="H89" s="328"/>
      <c r="I89" s="377"/>
      <c r="J89" s="411"/>
      <c r="K89" s="412"/>
      <c r="L89" s="412"/>
      <c r="M89" s="413"/>
      <c r="N89" s="377"/>
      <c r="O89" s="377"/>
      <c r="P89" s="322">
        <v>60</v>
      </c>
      <c r="Q89" s="326"/>
      <c r="R89" s="326"/>
      <c r="S89" s="327">
        <v>10</v>
      </c>
      <c r="T89" s="327">
        <v>15</v>
      </c>
      <c r="U89" s="327">
        <v>20</v>
      </c>
      <c r="V89" s="326"/>
      <c r="W89" s="327">
        <v>30</v>
      </c>
      <c r="X89" s="326"/>
      <c r="Y89" s="327">
        <v>40</v>
      </c>
      <c r="Z89" s="326"/>
      <c r="AA89" s="327">
        <v>50</v>
      </c>
      <c r="AB89" s="327">
        <v>60</v>
      </c>
      <c r="AC89" s="326"/>
      <c r="AD89" s="327">
        <v>80</v>
      </c>
      <c r="AE89" s="326"/>
      <c r="AF89" s="326"/>
      <c r="AG89" s="401"/>
    </row>
    <row r="90" spans="1:33" ht="15.75" thickBot="1" x14ac:dyDescent="0.3">
      <c r="A90" s="378" t="s">
        <v>60</v>
      </c>
      <c r="B90" s="381" t="s">
        <v>1949</v>
      </c>
      <c r="C90" s="381" t="s">
        <v>44</v>
      </c>
      <c r="D90" s="384">
        <v>100</v>
      </c>
      <c r="E90" s="384">
        <v>20</v>
      </c>
      <c r="F90" s="325">
        <v>1427</v>
      </c>
      <c r="G90" s="325" t="s">
        <v>1898</v>
      </c>
      <c r="H90" s="325">
        <v>1432</v>
      </c>
      <c r="I90" s="381">
        <v>5</v>
      </c>
      <c r="J90" s="420"/>
      <c r="K90" s="421"/>
      <c r="L90" s="421"/>
      <c r="M90" s="422"/>
      <c r="N90" s="381" t="s">
        <v>438</v>
      </c>
      <c r="O90" s="381" t="s">
        <v>1909</v>
      </c>
      <c r="P90" s="322">
        <v>15</v>
      </c>
      <c r="Q90" s="320"/>
      <c r="R90" s="321">
        <v>5</v>
      </c>
      <c r="S90" s="320"/>
      <c r="T90" s="320"/>
      <c r="U90" s="320"/>
      <c r="V90" s="320"/>
      <c r="W90" s="320"/>
      <c r="X90" s="320"/>
      <c r="Y90" s="320"/>
      <c r="Z90" s="320"/>
      <c r="AA90" s="320"/>
      <c r="AB90" s="320"/>
      <c r="AC90" s="320"/>
      <c r="AD90" s="320"/>
      <c r="AE90" s="320"/>
      <c r="AF90" s="320"/>
      <c r="AG90" s="381"/>
    </row>
    <row r="91" spans="1:33" ht="15.75" thickBot="1" x14ac:dyDescent="0.3">
      <c r="A91" s="379"/>
      <c r="B91" s="382"/>
      <c r="C91" s="382"/>
      <c r="D91" s="385"/>
      <c r="E91" s="385"/>
      <c r="F91" s="324">
        <v>285400</v>
      </c>
      <c r="G91" s="324">
        <v>285900</v>
      </c>
      <c r="H91" s="324">
        <v>286400</v>
      </c>
      <c r="I91" s="382"/>
      <c r="J91" s="423"/>
      <c r="K91" s="424"/>
      <c r="L91" s="424"/>
      <c r="M91" s="425"/>
      <c r="N91" s="382"/>
      <c r="O91" s="382"/>
      <c r="P91" s="322">
        <v>30</v>
      </c>
      <c r="Q91" s="320"/>
      <c r="R91" s="320"/>
      <c r="S91" s="320"/>
      <c r="T91" s="320"/>
      <c r="U91" s="320"/>
      <c r="V91" s="320"/>
      <c r="W91" s="320"/>
      <c r="X91" s="320"/>
      <c r="Y91" s="320"/>
      <c r="Z91" s="320"/>
      <c r="AA91" s="320"/>
      <c r="AB91" s="320"/>
      <c r="AC91" s="320"/>
      <c r="AD91" s="320"/>
      <c r="AE91" s="320"/>
      <c r="AF91" s="320"/>
      <c r="AG91" s="382"/>
    </row>
    <row r="92" spans="1:33" ht="15.75" thickBot="1" x14ac:dyDescent="0.3">
      <c r="A92" s="380"/>
      <c r="B92" s="383"/>
      <c r="C92" s="383"/>
      <c r="D92" s="386"/>
      <c r="E92" s="386"/>
      <c r="F92" s="323"/>
      <c r="G92" s="323"/>
      <c r="H92" s="323"/>
      <c r="I92" s="383"/>
      <c r="J92" s="426"/>
      <c r="K92" s="427"/>
      <c r="L92" s="427"/>
      <c r="M92" s="428"/>
      <c r="N92" s="383"/>
      <c r="O92" s="383"/>
      <c r="P92" s="322">
        <v>60</v>
      </c>
      <c r="Q92" s="320"/>
      <c r="R92" s="320"/>
      <c r="S92" s="320"/>
      <c r="T92" s="320"/>
      <c r="U92" s="320"/>
      <c r="V92" s="320"/>
      <c r="W92" s="320"/>
      <c r="X92" s="320"/>
      <c r="Y92" s="320"/>
      <c r="Z92" s="320"/>
      <c r="AA92" s="320"/>
      <c r="AB92" s="320"/>
      <c r="AC92" s="320"/>
      <c r="AD92" s="320"/>
      <c r="AE92" s="320"/>
      <c r="AF92" s="320"/>
      <c r="AG92" s="383"/>
    </row>
    <row r="93" spans="1:33" ht="15.75" thickBot="1" x14ac:dyDescent="0.3">
      <c r="A93" s="397" t="s">
        <v>898</v>
      </c>
      <c r="B93" s="393" t="s">
        <v>1948</v>
      </c>
      <c r="C93" s="393" t="s">
        <v>44</v>
      </c>
      <c r="D93" s="398">
        <v>100</v>
      </c>
      <c r="E93" s="398">
        <v>20</v>
      </c>
      <c r="F93" s="330" t="s">
        <v>1858</v>
      </c>
      <c r="G93" s="330" t="s">
        <v>1947</v>
      </c>
      <c r="H93" s="330">
        <v>2495</v>
      </c>
      <c r="I93" s="393" t="s">
        <v>1946</v>
      </c>
      <c r="J93" s="405"/>
      <c r="K93" s="406"/>
      <c r="L93" s="406"/>
      <c r="M93" s="407"/>
      <c r="N93" s="393"/>
      <c r="O93" s="393" t="s">
        <v>1945</v>
      </c>
      <c r="P93" s="322">
        <v>15</v>
      </c>
      <c r="Q93" s="326"/>
      <c r="R93" s="327">
        <v>5</v>
      </c>
      <c r="S93" s="327">
        <v>10</v>
      </c>
      <c r="T93" s="326"/>
      <c r="U93" s="326"/>
      <c r="V93" s="326"/>
      <c r="W93" s="326"/>
      <c r="X93" s="326"/>
      <c r="Y93" s="326"/>
      <c r="Z93" s="326"/>
      <c r="AA93" s="326"/>
      <c r="AB93" s="326"/>
      <c r="AC93" s="326"/>
      <c r="AD93" s="326"/>
      <c r="AE93" s="326"/>
      <c r="AF93" s="326"/>
      <c r="AG93" s="393"/>
    </row>
    <row r="94" spans="1:33" ht="15.75" thickBot="1" x14ac:dyDescent="0.3">
      <c r="A94" s="388"/>
      <c r="B94" s="376"/>
      <c r="C94" s="376"/>
      <c r="D94" s="391"/>
      <c r="E94" s="391"/>
      <c r="F94" s="329">
        <v>496700</v>
      </c>
      <c r="G94" s="329">
        <v>497860</v>
      </c>
      <c r="H94" s="329">
        <v>499000</v>
      </c>
      <c r="I94" s="376"/>
      <c r="J94" s="408"/>
      <c r="K94" s="409"/>
      <c r="L94" s="409"/>
      <c r="M94" s="410"/>
      <c r="N94" s="376"/>
      <c r="O94" s="376"/>
      <c r="P94" s="322">
        <v>30</v>
      </c>
      <c r="Q94" s="326"/>
      <c r="R94" s="326"/>
      <c r="S94" s="327">
        <v>10</v>
      </c>
      <c r="T94" s="326"/>
      <c r="U94" s="326"/>
      <c r="V94" s="326"/>
      <c r="W94" s="326"/>
      <c r="X94" s="326"/>
      <c r="Y94" s="326"/>
      <c r="Z94" s="326"/>
      <c r="AA94" s="326"/>
      <c r="AB94" s="326"/>
      <c r="AC94" s="326"/>
      <c r="AD94" s="326"/>
      <c r="AE94" s="326"/>
      <c r="AF94" s="326"/>
      <c r="AG94" s="376"/>
    </row>
    <row r="95" spans="1:33" ht="15.75" thickBot="1" x14ac:dyDescent="0.3">
      <c r="A95" s="389"/>
      <c r="B95" s="377"/>
      <c r="C95" s="377"/>
      <c r="D95" s="392"/>
      <c r="E95" s="392"/>
      <c r="F95" s="328"/>
      <c r="G95" s="328"/>
      <c r="H95" s="328"/>
      <c r="I95" s="377"/>
      <c r="J95" s="411"/>
      <c r="K95" s="412"/>
      <c r="L95" s="412"/>
      <c r="M95" s="413"/>
      <c r="N95" s="377"/>
      <c r="O95" s="377"/>
      <c r="P95" s="322">
        <v>60</v>
      </c>
      <c r="Q95" s="326"/>
      <c r="R95" s="326"/>
      <c r="S95" s="327">
        <v>10</v>
      </c>
      <c r="T95" s="326"/>
      <c r="U95" s="326"/>
      <c r="V95" s="326"/>
      <c r="W95" s="326"/>
      <c r="X95" s="326"/>
      <c r="Y95" s="326"/>
      <c r="Z95" s="326"/>
      <c r="AA95" s="326"/>
      <c r="AB95" s="326"/>
      <c r="AC95" s="326"/>
      <c r="AD95" s="326"/>
      <c r="AE95" s="326"/>
      <c r="AF95" s="326"/>
      <c r="AG95" s="377"/>
    </row>
    <row r="96" spans="1:33" ht="15.75" thickBot="1" x14ac:dyDescent="0.3">
      <c r="A96" s="378" t="s">
        <v>1944</v>
      </c>
      <c r="B96" s="381" t="s">
        <v>1943</v>
      </c>
      <c r="C96" s="381" t="s">
        <v>44</v>
      </c>
      <c r="D96" s="384">
        <v>100</v>
      </c>
      <c r="E96" s="384">
        <v>20</v>
      </c>
      <c r="F96" s="325">
        <v>1670</v>
      </c>
      <c r="G96" s="325" t="s">
        <v>1942</v>
      </c>
      <c r="H96" s="325">
        <v>1675</v>
      </c>
      <c r="I96" s="381">
        <v>5</v>
      </c>
      <c r="J96" s="420"/>
      <c r="K96" s="421"/>
      <c r="L96" s="421"/>
      <c r="M96" s="422"/>
      <c r="N96" s="381"/>
      <c r="O96" s="381" t="s">
        <v>1941</v>
      </c>
      <c r="P96" s="322">
        <v>15</v>
      </c>
      <c r="Q96" s="320"/>
      <c r="R96" s="321">
        <v>5</v>
      </c>
      <c r="S96" s="320"/>
      <c r="T96" s="320"/>
      <c r="U96" s="320"/>
      <c r="V96" s="320"/>
      <c r="W96" s="320"/>
      <c r="X96" s="320"/>
      <c r="Y96" s="320"/>
      <c r="Z96" s="320"/>
      <c r="AA96" s="320"/>
      <c r="AB96" s="320"/>
      <c r="AC96" s="320"/>
      <c r="AD96" s="320"/>
      <c r="AE96" s="320"/>
      <c r="AF96" s="320"/>
      <c r="AG96" s="381"/>
    </row>
    <row r="97" spans="1:33" ht="15.75" thickBot="1" x14ac:dyDescent="0.3">
      <c r="A97" s="379"/>
      <c r="B97" s="382"/>
      <c r="C97" s="382"/>
      <c r="D97" s="385"/>
      <c r="E97" s="385"/>
      <c r="F97" s="324">
        <v>334000</v>
      </c>
      <c r="G97" s="324">
        <v>334500</v>
      </c>
      <c r="H97" s="324">
        <v>335000</v>
      </c>
      <c r="I97" s="382"/>
      <c r="J97" s="423"/>
      <c r="K97" s="424"/>
      <c r="L97" s="424"/>
      <c r="M97" s="425"/>
      <c r="N97" s="382"/>
      <c r="O97" s="382"/>
      <c r="P97" s="322">
        <v>30</v>
      </c>
      <c r="Q97" s="320"/>
      <c r="R97" s="320"/>
      <c r="S97" s="320"/>
      <c r="T97" s="320"/>
      <c r="U97" s="320"/>
      <c r="V97" s="320"/>
      <c r="W97" s="320"/>
      <c r="X97" s="320"/>
      <c r="Y97" s="320"/>
      <c r="Z97" s="320"/>
      <c r="AA97" s="320"/>
      <c r="AB97" s="320"/>
      <c r="AC97" s="320"/>
      <c r="AD97" s="320"/>
      <c r="AE97" s="320"/>
      <c r="AF97" s="320"/>
      <c r="AG97" s="382"/>
    </row>
    <row r="98" spans="1:33" ht="15.75" thickBot="1" x14ac:dyDescent="0.3">
      <c r="A98" s="380"/>
      <c r="B98" s="383"/>
      <c r="C98" s="383"/>
      <c r="D98" s="386"/>
      <c r="E98" s="386"/>
      <c r="F98" s="323"/>
      <c r="G98" s="323"/>
      <c r="H98" s="323"/>
      <c r="I98" s="383"/>
      <c r="J98" s="426"/>
      <c r="K98" s="427"/>
      <c r="L98" s="427"/>
      <c r="M98" s="428"/>
      <c r="N98" s="383"/>
      <c r="O98" s="383"/>
      <c r="P98" s="322">
        <v>60</v>
      </c>
      <c r="Q98" s="320"/>
      <c r="R98" s="320"/>
      <c r="S98" s="320"/>
      <c r="T98" s="320"/>
      <c r="U98" s="320"/>
      <c r="V98" s="320"/>
      <c r="W98" s="320"/>
      <c r="X98" s="320"/>
      <c r="Y98" s="320"/>
      <c r="Z98" s="320"/>
      <c r="AA98" s="320"/>
      <c r="AB98" s="320"/>
      <c r="AC98" s="320"/>
      <c r="AD98" s="320"/>
      <c r="AE98" s="320"/>
      <c r="AF98" s="320"/>
      <c r="AG98" s="383"/>
    </row>
    <row r="99" spans="1:33" ht="15.75" thickBot="1" x14ac:dyDescent="0.3">
      <c r="A99" s="397" t="s">
        <v>62</v>
      </c>
      <c r="B99" s="393" t="s">
        <v>1940</v>
      </c>
      <c r="C99" s="393" t="s">
        <v>3</v>
      </c>
      <c r="D99" s="398">
        <v>100</v>
      </c>
      <c r="E99" s="398">
        <v>20</v>
      </c>
      <c r="F99" s="330">
        <v>2110</v>
      </c>
      <c r="G99" s="330">
        <v>2155</v>
      </c>
      <c r="H99" s="330">
        <v>2200</v>
      </c>
      <c r="I99" s="393">
        <v>90</v>
      </c>
      <c r="J99" s="330">
        <v>1920</v>
      </c>
      <c r="K99" s="330">
        <v>1965</v>
      </c>
      <c r="L99" s="330">
        <v>2010</v>
      </c>
      <c r="M99" s="393">
        <v>190</v>
      </c>
      <c r="N99" s="393" t="s">
        <v>1780</v>
      </c>
      <c r="O99" s="393" t="s">
        <v>1900</v>
      </c>
      <c r="P99" s="322">
        <v>15</v>
      </c>
      <c r="Q99" s="326"/>
      <c r="R99" s="327">
        <v>5</v>
      </c>
      <c r="S99" s="327">
        <v>10</v>
      </c>
      <c r="T99" s="327">
        <v>15</v>
      </c>
      <c r="U99" s="327">
        <v>20</v>
      </c>
      <c r="V99" s="326"/>
      <c r="W99" s="326"/>
      <c r="X99" s="326"/>
      <c r="Y99" s="326"/>
      <c r="Z99" s="326"/>
      <c r="AA99" s="327">
        <v>50</v>
      </c>
      <c r="AB99" s="326"/>
      <c r="AC99" s="326"/>
      <c r="AD99" s="326"/>
      <c r="AE99" s="326"/>
      <c r="AF99" s="326"/>
      <c r="AG99" s="393"/>
    </row>
    <row r="100" spans="1:33" ht="15.75" thickBot="1" x14ac:dyDescent="0.3">
      <c r="A100" s="388"/>
      <c r="B100" s="376"/>
      <c r="C100" s="376"/>
      <c r="D100" s="391"/>
      <c r="E100" s="391"/>
      <c r="F100" s="329">
        <v>422000</v>
      </c>
      <c r="G100" s="329">
        <v>431000</v>
      </c>
      <c r="H100" s="329">
        <v>440000</v>
      </c>
      <c r="I100" s="376"/>
      <c r="J100" s="329">
        <v>384000</v>
      </c>
      <c r="K100" s="329">
        <v>393000</v>
      </c>
      <c r="L100" s="329">
        <v>402000</v>
      </c>
      <c r="M100" s="376"/>
      <c r="N100" s="376"/>
      <c r="O100" s="376"/>
      <c r="P100" s="322">
        <v>30</v>
      </c>
      <c r="Q100" s="326"/>
      <c r="R100" s="326"/>
      <c r="S100" s="327">
        <v>10</v>
      </c>
      <c r="T100" s="327">
        <v>15</v>
      </c>
      <c r="U100" s="327">
        <v>20</v>
      </c>
      <c r="V100" s="326"/>
      <c r="W100" s="326"/>
      <c r="X100" s="326"/>
      <c r="Y100" s="326"/>
      <c r="Z100" s="326"/>
      <c r="AA100" s="327">
        <v>50</v>
      </c>
      <c r="AB100" s="326"/>
      <c r="AC100" s="326"/>
      <c r="AD100" s="326"/>
      <c r="AE100" s="326"/>
      <c r="AF100" s="326"/>
      <c r="AG100" s="376"/>
    </row>
    <row r="101" spans="1:33" ht="15.75" thickBot="1" x14ac:dyDescent="0.3">
      <c r="A101" s="389"/>
      <c r="B101" s="377"/>
      <c r="C101" s="377"/>
      <c r="D101" s="392"/>
      <c r="E101" s="392"/>
      <c r="F101" s="328"/>
      <c r="G101" s="328"/>
      <c r="H101" s="328"/>
      <c r="I101" s="377"/>
      <c r="J101" s="328"/>
      <c r="K101" s="328"/>
      <c r="L101" s="328"/>
      <c r="M101" s="377"/>
      <c r="N101" s="377"/>
      <c r="O101" s="377"/>
      <c r="P101" s="322">
        <v>60</v>
      </c>
      <c r="Q101" s="326"/>
      <c r="R101" s="326"/>
      <c r="S101" s="327">
        <v>10</v>
      </c>
      <c r="T101" s="327">
        <v>15</v>
      </c>
      <c r="U101" s="327">
        <v>20</v>
      </c>
      <c r="V101" s="326"/>
      <c r="W101" s="326"/>
      <c r="X101" s="326"/>
      <c r="Y101" s="326"/>
      <c r="Z101" s="326"/>
      <c r="AA101" s="327">
        <v>50</v>
      </c>
      <c r="AB101" s="326"/>
      <c r="AC101" s="326"/>
      <c r="AD101" s="326"/>
      <c r="AE101" s="326"/>
      <c r="AF101" s="326"/>
      <c r="AG101" s="377"/>
    </row>
    <row r="102" spans="1:33" ht="15.75" thickBot="1" x14ac:dyDescent="0.3">
      <c r="A102" s="378" t="s">
        <v>65</v>
      </c>
      <c r="B102" s="381" t="s">
        <v>1939</v>
      </c>
      <c r="C102" s="381" t="s">
        <v>3</v>
      </c>
      <c r="D102" s="384">
        <v>100</v>
      </c>
      <c r="E102" s="384">
        <v>20</v>
      </c>
      <c r="F102" s="325">
        <v>2110</v>
      </c>
      <c r="G102" s="325">
        <v>2155</v>
      </c>
      <c r="H102" s="325">
        <v>2200</v>
      </c>
      <c r="I102" s="381" t="s">
        <v>1938</v>
      </c>
      <c r="J102" s="325">
        <v>1710</v>
      </c>
      <c r="K102" s="325">
        <v>1745</v>
      </c>
      <c r="L102" s="325">
        <v>1780</v>
      </c>
      <c r="M102" s="381">
        <v>400</v>
      </c>
      <c r="N102" s="381" t="s">
        <v>1828</v>
      </c>
      <c r="O102" s="381" t="s">
        <v>1909</v>
      </c>
      <c r="P102" s="322">
        <v>15</v>
      </c>
      <c r="Q102" s="320"/>
      <c r="R102" s="321">
        <v>5</v>
      </c>
      <c r="S102" s="321">
        <v>10</v>
      </c>
      <c r="T102" s="321">
        <v>15</v>
      </c>
      <c r="U102" s="321">
        <v>20</v>
      </c>
      <c r="V102" s="321">
        <v>25</v>
      </c>
      <c r="W102" s="321">
        <v>30</v>
      </c>
      <c r="X102" s="321">
        <v>35</v>
      </c>
      <c r="Y102" s="321">
        <v>40</v>
      </c>
      <c r="Z102" s="321">
        <v>45</v>
      </c>
      <c r="AA102" s="320"/>
      <c r="AB102" s="320"/>
      <c r="AC102" s="320"/>
      <c r="AD102" s="320"/>
      <c r="AE102" s="320"/>
      <c r="AF102" s="320"/>
      <c r="AG102" s="381"/>
    </row>
    <row r="103" spans="1:33" ht="15.75" thickBot="1" x14ac:dyDescent="0.3">
      <c r="A103" s="379"/>
      <c r="B103" s="382"/>
      <c r="C103" s="382"/>
      <c r="D103" s="385"/>
      <c r="E103" s="385"/>
      <c r="F103" s="324">
        <v>422000</v>
      </c>
      <c r="G103" s="324">
        <v>431000</v>
      </c>
      <c r="H103" s="324">
        <v>440000</v>
      </c>
      <c r="I103" s="382"/>
      <c r="J103" s="324">
        <v>342000</v>
      </c>
      <c r="K103" s="324">
        <v>349000</v>
      </c>
      <c r="L103" s="324">
        <v>356000</v>
      </c>
      <c r="M103" s="382"/>
      <c r="N103" s="382"/>
      <c r="O103" s="382"/>
      <c r="P103" s="322">
        <v>30</v>
      </c>
      <c r="Q103" s="320"/>
      <c r="R103" s="320"/>
      <c r="S103" s="321">
        <v>10</v>
      </c>
      <c r="T103" s="321">
        <v>15</v>
      </c>
      <c r="U103" s="321">
        <v>20</v>
      </c>
      <c r="V103" s="321">
        <v>25</v>
      </c>
      <c r="W103" s="321">
        <v>30</v>
      </c>
      <c r="X103" s="321">
        <v>35</v>
      </c>
      <c r="Y103" s="321">
        <v>40</v>
      </c>
      <c r="Z103" s="321">
        <v>45</v>
      </c>
      <c r="AA103" s="320"/>
      <c r="AB103" s="320"/>
      <c r="AC103" s="320"/>
      <c r="AD103" s="320"/>
      <c r="AE103" s="320"/>
      <c r="AF103" s="320"/>
      <c r="AG103" s="382"/>
    </row>
    <row r="104" spans="1:33" ht="15.75" thickBot="1" x14ac:dyDescent="0.3">
      <c r="A104" s="380"/>
      <c r="B104" s="383"/>
      <c r="C104" s="383"/>
      <c r="D104" s="386"/>
      <c r="E104" s="386"/>
      <c r="F104" s="323"/>
      <c r="G104" s="323"/>
      <c r="H104" s="323"/>
      <c r="I104" s="383"/>
      <c r="J104" s="323"/>
      <c r="K104" s="323"/>
      <c r="L104" s="323"/>
      <c r="M104" s="383"/>
      <c r="N104" s="383"/>
      <c r="O104" s="383"/>
      <c r="P104" s="322">
        <v>60</v>
      </c>
      <c r="Q104" s="320"/>
      <c r="R104" s="320"/>
      <c r="S104" s="321">
        <v>10</v>
      </c>
      <c r="T104" s="321">
        <v>15</v>
      </c>
      <c r="U104" s="321">
        <v>20</v>
      </c>
      <c r="V104" s="321">
        <v>25</v>
      </c>
      <c r="W104" s="321">
        <v>30</v>
      </c>
      <c r="X104" s="321">
        <v>35</v>
      </c>
      <c r="Y104" s="321">
        <v>40</v>
      </c>
      <c r="Z104" s="321">
        <v>45</v>
      </c>
      <c r="AA104" s="320"/>
      <c r="AB104" s="320"/>
      <c r="AC104" s="320"/>
      <c r="AD104" s="320"/>
      <c r="AE104" s="320"/>
      <c r="AF104" s="320"/>
      <c r="AG104" s="383"/>
    </row>
    <row r="105" spans="1:33" ht="15.75" thickBot="1" x14ac:dyDescent="0.3">
      <c r="A105" s="397" t="s">
        <v>1497</v>
      </c>
      <c r="B105" s="393" t="s">
        <v>1937</v>
      </c>
      <c r="C105" s="393" t="s">
        <v>98</v>
      </c>
      <c r="D105" s="398">
        <v>100</v>
      </c>
      <c r="E105" s="398">
        <v>20</v>
      </c>
      <c r="F105" s="330">
        <v>738</v>
      </c>
      <c r="G105" s="330">
        <v>748</v>
      </c>
      <c r="H105" s="330">
        <v>758</v>
      </c>
      <c r="I105" s="393">
        <v>20</v>
      </c>
      <c r="J105" s="393"/>
      <c r="K105" s="393"/>
      <c r="L105" s="393"/>
      <c r="M105" s="393"/>
      <c r="N105" s="393" t="s">
        <v>1914</v>
      </c>
      <c r="O105" s="393" t="s">
        <v>1827</v>
      </c>
      <c r="P105" s="322">
        <v>15</v>
      </c>
      <c r="Q105" s="326"/>
      <c r="R105" s="327">
        <v>5</v>
      </c>
      <c r="S105" s="327">
        <v>10</v>
      </c>
      <c r="T105" s="327">
        <v>15</v>
      </c>
      <c r="U105" s="327">
        <v>20</v>
      </c>
      <c r="V105" s="326"/>
      <c r="W105" s="326"/>
      <c r="X105" s="326"/>
      <c r="Y105" s="326"/>
      <c r="Z105" s="326"/>
      <c r="AA105" s="326"/>
      <c r="AB105" s="326"/>
      <c r="AC105" s="326"/>
      <c r="AD105" s="326"/>
      <c r="AE105" s="326"/>
      <c r="AF105" s="326"/>
      <c r="AG105" s="393"/>
    </row>
    <row r="106" spans="1:33" ht="15.75" thickBot="1" x14ac:dyDescent="0.3">
      <c r="A106" s="388"/>
      <c r="B106" s="376"/>
      <c r="C106" s="376"/>
      <c r="D106" s="391"/>
      <c r="E106" s="391"/>
      <c r="F106" s="329">
        <v>147600</v>
      </c>
      <c r="G106" s="329">
        <v>149600</v>
      </c>
      <c r="H106" s="329">
        <v>151600</v>
      </c>
      <c r="I106" s="376"/>
      <c r="J106" s="376"/>
      <c r="K106" s="376"/>
      <c r="L106" s="376"/>
      <c r="M106" s="376"/>
      <c r="N106" s="376"/>
      <c r="O106" s="376"/>
      <c r="P106" s="322">
        <v>30</v>
      </c>
      <c r="Q106" s="326"/>
      <c r="R106" s="326"/>
      <c r="S106" s="327">
        <v>10</v>
      </c>
      <c r="T106" s="327">
        <v>15</v>
      </c>
      <c r="U106" s="327">
        <v>20</v>
      </c>
      <c r="V106" s="326"/>
      <c r="W106" s="326"/>
      <c r="X106" s="326"/>
      <c r="Y106" s="326"/>
      <c r="Z106" s="326"/>
      <c r="AA106" s="326"/>
      <c r="AB106" s="326"/>
      <c r="AC106" s="326"/>
      <c r="AD106" s="326"/>
      <c r="AE106" s="326"/>
      <c r="AF106" s="326"/>
      <c r="AG106" s="376"/>
    </row>
    <row r="107" spans="1:33" ht="15.75" thickBot="1" x14ac:dyDescent="0.3">
      <c r="A107" s="389"/>
      <c r="B107" s="377"/>
      <c r="C107" s="377"/>
      <c r="D107" s="392"/>
      <c r="E107" s="392"/>
      <c r="F107" s="328"/>
      <c r="G107" s="328"/>
      <c r="H107" s="328"/>
      <c r="I107" s="377"/>
      <c r="J107" s="377"/>
      <c r="K107" s="377"/>
      <c r="L107" s="377"/>
      <c r="M107" s="377"/>
      <c r="N107" s="377"/>
      <c r="O107" s="377"/>
      <c r="P107" s="322">
        <v>60</v>
      </c>
      <c r="Q107" s="326"/>
      <c r="R107" s="326"/>
      <c r="S107" s="326"/>
      <c r="T107" s="326"/>
      <c r="U107" s="326"/>
      <c r="V107" s="326"/>
      <c r="W107" s="326"/>
      <c r="X107" s="326"/>
      <c r="Y107" s="326"/>
      <c r="Z107" s="326"/>
      <c r="AA107" s="326"/>
      <c r="AB107" s="326"/>
      <c r="AC107" s="326"/>
      <c r="AD107" s="326"/>
      <c r="AE107" s="326"/>
      <c r="AF107" s="326"/>
      <c r="AG107" s="377"/>
    </row>
    <row r="108" spans="1:33" ht="15.75" thickBot="1" x14ac:dyDescent="0.3">
      <c r="A108" s="378" t="s">
        <v>68</v>
      </c>
      <c r="B108" s="381" t="s">
        <v>1936</v>
      </c>
      <c r="C108" s="381" t="s">
        <v>3</v>
      </c>
      <c r="D108" s="384">
        <v>100</v>
      </c>
      <c r="E108" s="384">
        <v>20</v>
      </c>
      <c r="F108" s="325">
        <v>1995</v>
      </c>
      <c r="G108" s="325" t="s">
        <v>1935</v>
      </c>
      <c r="H108" s="325">
        <v>2020</v>
      </c>
      <c r="I108" s="381" t="s">
        <v>1934</v>
      </c>
      <c r="J108" s="325">
        <v>1695</v>
      </c>
      <c r="K108" s="325" t="s">
        <v>1933</v>
      </c>
      <c r="L108" s="325">
        <v>1710</v>
      </c>
      <c r="M108" s="381">
        <v>300</v>
      </c>
      <c r="N108" s="381" t="s">
        <v>1828</v>
      </c>
      <c r="O108" s="381" t="s">
        <v>1909</v>
      </c>
      <c r="P108" s="322">
        <v>15</v>
      </c>
      <c r="Q108" s="320"/>
      <c r="R108" s="321">
        <v>5</v>
      </c>
      <c r="S108" s="321">
        <v>10</v>
      </c>
      <c r="T108" s="321">
        <v>15</v>
      </c>
      <c r="U108" s="321">
        <v>20</v>
      </c>
      <c r="V108" s="321">
        <v>25</v>
      </c>
      <c r="W108" s="320"/>
      <c r="X108" s="320"/>
      <c r="Y108" s="320"/>
      <c r="Z108" s="320"/>
      <c r="AA108" s="320"/>
      <c r="AB108" s="320"/>
      <c r="AC108" s="320"/>
      <c r="AD108" s="320"/>
      <c r="AE108" s="320"/>
      <c r="AF108" s="320"/>
      <c r="AG108" s="394">
        <v>4</v>
      </c>
    </row>
    <row r="109" spans="1:33" ht="15.75" thickBot="1" x14ac:dyDescent="0.3">
      <c r="A109" s="379"/>
      <c r="B109" s="382"/>
      <c r="C109" s="382"/>
      <c r="D109" s="385"/>
      <c r="E109" s="385"/>
      <c r="F109" s="324">
        <v>399000</v>
      </c>
      <c r="G109" s="324">
        <v>401500</v>
      </c>
      <c r="H109" s="324">
        <v>404000</v>
      </c>
      <c r="I109" s="382"/>
      <c r="J109" s="324">
        <v>339000</v>
      </c>
      <c r="K109" s="324">
        <v>340500</v>
      </c>
      <c r="L109" s="324">
        <v>342000</v>
      </c>
      <c r="M109" s="382"/>
      <c r="N109" s="382"/>
      <c r="O109" s="382"/>
      <c r="P109" s="322">
        <v>30</v>
      </c>
      <c r="Q109" s="320"/>
      <c r="R109" s="320"/>
      <c r="S109" s="321">
        <v>10</v>
      </c>
      <c r="T109" s="321">
        <v>15</v>
      </c>
      <c r="U109" s="321">
        <v>20</v>
      </c>
      <c r="V109" s="321">
        <v>25</v>
      </c>
      <c r="W109" s="320"/>
      <c r="X109" s="320"/>
      <c r="Y109" s="320"/>
      <c r="Z109" s="320"/>
      <c r="AA109" s="320"/>
      <c r="AB109" s="320"/>
      <c r="AC109" s="320"/>
      <c r="AD109" s="320"/>
      <c r="AE109" s="320"/>
      <c r="AF109" s="320"/>
      <c r="AG109" s="395"/>
    </row>
    <row r="110" spans="1:33" ht="15.75" thickBot="1" x14ac:dyDescent="0.3">
      <c r="A110" s="380"/>
      <c r="B110" s="383"/>
      <c r="C110" s="383"/>
      <c r="D110" s="386"/>
      <c r="E110" s="386"/>
      <c r="F110" s="323"/>
      <c r="G110" s="323"/>
      <c r="H110" s="323"/>
      <c r="I110" s="383"/>
      <c r="J110" s="323"/>
      <c r="K110" s="323"/>
      <c r="L110" s="323"/>
      <c r="M110" s="383"/>
      <c r="N110" s="383"/>
      <c r="O110" s="383"/>
      <c r="P110" s="322">
        <v>60</v>
      </c>
      <c r="Q110" s="320"/>
      <c r="R110" s="320"/>
      <c r="S110" s="321">
        <v>10</v>
      </c>
      <c r="T110" s="321">
        <v>15</v>
      </c>
      <c r="U110" s="321">
        <v>20</v>
      </c>
      <c r="V110" s="321">
        <v>25</v>
      </c>
      <c r="W110" s="320"/>
      <c r="X110" s="320"/>
      <c r="Y110" s="320"/>
      <c r="Z110" s="320"/>
      <c r="AA110" s="320"/>
      <c r="AB110" s="320"/>
      <c r="AC110" s="320"/>
      <c r="AD110" s="320"/>
      <c r="AE110" s="320"/>
      <c r="AF110" s="320"/>
      <c r="AG110" s="396"/>
    </row>
    <row r="111" spans="1:33" ht="15.75" thickBot="1" x14ac:dyDescent="0.3">
      <c r="A111" s="397" t="s">
        <v>72</v>
      </c>
      <c r="B111" s="393">
        <v>600</v>
      </c>
      <c r="C111" s="393" t="s">
        <v>3</v>
      </c>
      <c r="D111" s="398">
        <v>100</v>
      </c>
      <c r="E111" s="398">
        <v>20</v>
      </c>
      <c r="F111" s="330">
        <v>617</v>
      </c>
      <c r="G111" s="330" t="s">
        <v>1932</v>
      </c>
      <c r="H111" s="330">
        <v>652</v>
      </c>
      <c r="I111" s="393">
        <v>35</v>
      </c>
      <c r="J111" s="330">
        <v>663</v>
      </c>
      <c r="K111" s="330" t="s">
        <v>1931</v>
      </c>
      <c r="L111" s="330">
        <v>698</v>
      </c>
      <c r="M111" s="393">
        <v>-46</v>
      </c>
      <c r="N111" s="393" t="s">
        <v>1828</v>
      </c>
      <c r="O111" s="393" t="s">
        <v>1909</v>
      </c>
      <c r="P111" s="322">
        <v>15</v>
      </c>
      <c r="Q111" s="326"/>
      <c r="R111" s="327">
        <v>5</v>
      </c>
      <c r="S111" s="327">
        <v>10</v>
      </c>
      <c r="T111" s="327">
        <v>15</v>
      </c>
      <c r="U111" s="327">
        <v>20</v>
      </c>
      <c r="V111" s="327">
        <v>25</v>
      </c>
      <c r="W111" s="327">
        <v>30</v>
      </c>
      <c r="X111" s="327">
        <v>35</v>
      </c>
      <c r="Y111" s="326"/>
      <c r="Z111" s="326"/>
      <c r="AA111" s="326"/>
      <c r="AB111" s="326"/>
      <c r="AC111" s="326"/>
      <c r="AD111" s="326"/>
      <c r="AE111" s="326"/>
      <c r="AF111" s="326"/>
      <c r="AG111" s="399">
        <v>12</v>
      </c>
    </row>
    <row r="112" spans="1:33" ht="15.75" thickBot="1" x14ac:dyDescent="0.3">
      <c r="A112" s="388"/>
      <c r="B112" s="376"/>
      <c r="C112" s="376"/>
      <c r="D112" s="391"/>
      <c r="E112" s="391"/>
      <c r="F112" s="329">
        <v>123400</v>
      </c>
      <c r="G112" s="329">
        <v>126900</v>
      </c>
      <c r="H112" s="329">
        <v>130400</v>
      </c>
      <c r="I112" s="376"/>
      <c r="J112" s="329">
        <v>132600</v>
      </c>
      <c r="K112" s="329">
        <v>136100</v>
      </c>
      <c r="L112" s="329">
        <v>139600</v>
      </c>
      <c r="M112" s="376"/>
      <c r="N112" s="376"/>
      <c r="O112" s="376"/>
      <c r="P112" s="322">
        <v>30</v>
      </c>
      <c r="Q112" s="326"/>
      <c r="R112" s="326"/>
      <c r="S112" s="327">
        <v>10</v>
      </c>
      <c r="T112" s="327">
        <v>15</v>
      </c>
      <c r="U112" s="327">
        <v>20</v>
      </c>
      <c r="V112" s="327">
        <v>25</v>
      </c>
      <c r="W112" s="327">
        <v>30</v>
      </c>
      <c r="X112" s="327">
        <v>35</v>
      </c>
      <c r="Y112" s="326"/>
      <c r="Z112" s="326"/>
      <c r="AA112" s="326"/>
      <c r="AB112" s="326"/>
      <c r="AC112" s="326"/>
      <c r="AD112" s="326"/>
      <c r="AE112" s="326"/>
      <c r="AF112" s="326"/>
      <c r="AG112" s="400"/>
    </row>
    <row r="113" spans="1:33" ht="15.75" thickBot="1" x14ac:dyDescent="0.3">
      <c r="A113" s="389"/>
      <c r="B113" s="377"/>
      <c r="C113" s="377"/>
      <c r="D113" s="392"/>
      <c r="E113" s="392"/>
      <c r="F113" s="328"/>
      <c r="G113" s="328"/>
      <c r="H113" s="328"/>
      <c r="I113" s="377"/>
      <c r="J113" s="328"/>
      <c r="K113" s="328"/>
      <c r="L113" s="328"/>
      <c r="M113" s="377"/>
      <c r="N113" s="377"/>
      <c r="O113" s="377"/>
      <c r="P113" s="322">
        <v>60</v>
      </c>
      <c r="Q113" s="326"/>
      <c r="R113" s="326"/>
      <c r="S113" s="326"/>
      <c r="T113" s="326"/>
      <c r="U113" s="326"/>
      <c r="V113" s="326"/>
      <c r="W113" s="326"/>
      <c r="X113" s="326"/>
      <c r="Y113" s="326"/>
      <c r="Z113" s="326"/>
      <c r="AA113" s="326"/>
      <c r="AB113" s="326"/>
      <c r="AC113" s="326"/>
      <c r="AD113" s="326"/>
      <c r="AE113" s="326"/>
      <c r="AF113" s="326"/>
      <c r="AG113" s="401"/>
    </row>
    <row r="114" spans="1:33" s="344" customFormat="1" ht="15.75" thickBot="1" x14ac:dyDescent="0.3">
      <c r="A114" s="414" t="s">
        <v>1930</v>
      </c>
      <c r="B114" s="402" t="s">
        <v>1929</v>
      </c>
      <c r="C114" s="402" t="s">
        <v>3</v>
      </c>
      <c r="D114" s="417">
        <v>100</v>
      </c>
      <c r="E114" s="417">
        <v>20</v>
      </c>
      <c r="F114" s="341">
        <v>461</v>
      </c>
      <c r="G114" s="341" t="s">
        <v>1928</v>
      </c>
      <c r="H114" s="341">
        <v>466</v>
      </c>
      <c r="I114" s="402">
        <v>5</v>
      </c>
      <c r="J114" s="341">
        <v>451</v>
      </c>
      <c r="K114" s="341" t="s">
        <v>1927</v>
      </c>
      <c r="L114" s="341">
        <v>456</v>
      </c>
      <c r="M114" s="402">
        <v>10</v>
      </c>
      <c r="N114" s="402" t="s">
        <v>1914</v>
      </c>
      <c r="O114" s="402" t="s">
        <v>1852</v>
      </c>
      <c r="P114" s="342">
        <v>15</v>
      </c>
      <c r="Q114" s="343">
        <v>3</v>
      </c>
      <c r="R114" s="343">
        <v>5</v>
      </c>
      <c r="S114" s="342"/>
      <c r="T114" s="342"/>
      <c r="U114" s="342"/>
      <c r="V114" s="342"/>
      <c r="W114" s="342"/>
      <c r="X114" s="342"/>
      <c r="Y114" s="342"/>
      <c r="Z114" s="342"/>
      <c r="AA114" s="342"/>
      <c r="AB114" s="342"/>
      <c r="AC114" s="342"/>
      <c r="AD114" s="342"/>
      <c r="AE114" s="342"/>
      <c r="AF114" s="342"/>
      <c r="AG114" s="402"/>
    </row>
    <row r="115" spans="1:33" s="344" customFormat="1" ht="15.75" thickBot="1" x14ac:dyDescent="0.3">
      <c r="A115" s="415"/>
      <c r="B115" s="403"/>
      <c r="C115" s="403"/>
      <c r="D115" s="418"/>
      <c r="E115" s="418"/>
      <c r="F115" s="345">
        <v>92200</v>
      </c>
      <c r="G115" s="345">
        <v>92700</v>
      </c>
      <c r="H115" s="345">
        <v>93200</v>
      </c>
      <c r="I115" s="403"/>
      <c r="J115" s="345">
        <v>90200</v>
      </c>
      <c r="K115" s="345">
        <v>90700</v>
      </c>
      <c r="L115" s="345">
        <v>91200</v>
      </c>
      <c r="M115" s="403"/>
      <c r="N115" s="403"/>
      <c r="O115" s="403"/>
      <c r="P115" s="342">
        <v>30</v>
      </c>
      <c r="Q115" s="342"/>
      <c r="R115" s="342"/>
      <c r="S115" s="342"/>
      <c r="T115" s="342"/>
      <c r="U115" s="342"/>
      <c r="V115" s="342"/>
      <c r="W115" s="342"/>
      <c r="X115" s="342"/>
      <c r="Y115" s="342"/>
      <c r="Z115" s="342"/>
      <c r="AA115" s="342"/>
      <c r="AB115" s="342"/>
      <c r="AC115" s="342"/>
      <c r="AD115" s="342"/>
      <c r="AE115" s="342"/>
      <c r="AF115" s="342"/>
      <c r="AG115" s="403"/>
    </row>
    <row r="116" spans="1:33" s="344" customFormat="1" ht="15.75" thickBot="1" x14ac:dyDescent="0.3">
      <c r="A116" s="416"/>
      <c r="B116" s="404"/>
      <c r="C116" s="404"/>
      <c r="D116" s="419"/>
      <c r="E116" s="419"/>
      <c r="F116" s="346"/>
      <c r="G116" s="346"/>
      <c r="H116" s="346"/>
      <c r="I116" s="404"/>
      <c r="J116" s="346"/>
      <c r="K116" s="346"/>
      <c r="L116" s="346"/>
      <c r="M116" s="404"/>
      <c r="N116" s="404"/>
      <c r="O116" s="404"/>
      <c r="P116" s="342">
        <v>60</v>
      </c>
      <c r="Q116" s="342"/>
      <c r="R116" s="342"/>
      <c r="S116" s="342"/>
      <c r="T116" s="342"/>
      <c r="U116" s="342"/>
      <c r="V116" s="342"/>
      <c r="W116" s="342"/>
      <c r="X116" s="342"/>
      <c r="Y116" s="342"/>
      <c r="Z116" s="342"/>
      <c r="AA116" s="342"/>
      <c r="AB116" s="342"/>
      <c r="AC116" s="342"/>
      <c r="AD116" s="342"/>
      <c r="AE116" s="342"/>
      <c r="AF116" s="342"/>
      <c r="AG116" s="404"/>
    </row>
    <row r="117" spans="1:33" ht="15.75" thickBot="1" x14ac:dyDescent="0.3">
      <c r="A117" s="397" t="s">
        <v>77</v>
      </c>
      <c r="B117" s="393" t="s">
        <v>1679</v>
      </c>
      <c r="C117" s="393" t="s">
        <v>3</v>
      </c>
      <c r="D117" s="398">
        <v>100</v>
      </c>
      <c r="E117" s="398">
        <v>20</v>
      </c>
      <c r="F117" s="330">
        <v>1475</v>
      </c>
      <c r="G117" s="330" t="s">
        <v>1926</v>
      </c>
      <c r="H117" s="330">
        <v>1518</v>
      </c>
      <c r="I117" s="393">
        <v>43</v>
      </c>
      <c r="J117" s="330">
        <v>1427</v>
      </c>
      <c r="K117" s="330" t="s">
        <v>1925</v>
      </c>
      <c r="L117" s="330">
        <v>1470</v>
      </c>
      <c r="M117" s="393">
        <v>48</v>
      </c>
      <c r="N117" s="393" t="s">
        <v>1914</v>
      </c>
      <c r="O117" s="393" t="s">
        <v>1924</v>
      </c>
      <c r="P117" s="322">
        <v>15</v>
      </c>
      <c r="Q117" s="326"/>
      <c r="R117" s="327">
        <v>5</v>
      </c>
      <c r="S117" s="327">
        <v>10</v>
      </c>
      <c r="T117" s="327">
        <v>15</v>
      </c>
      <c r="U117" s="327">
        <v>20</v>
      </c>
      <c r="V117" s="326"/>
      <c r="W117" s="326"/>
      <c r="X117" s="326"/>
      <c r="Y117" s="326"/>
      <c r="Z117" s="326"/>
      <c r="AA117" s="326"/>
      <c r="AB117" s="326"/>
      <c r="AC117" s="326"/>
      <c r="AD117" s="326"/>
      <c r="AE117" s="326"/>
      <c r="AF117" s="326"/>
      <c r="AG117" s="393"/>
    </row>
    <row r="118" spans="1:33" ht="15.75" thickBot="1" x14ac:dyDescent="0.3">
      <c r="A118" s="388"/>
      <c r="B118" s="376"/>
      <c r="C118" s="376"/>
      <c r="D118" s="391"/>
      <c r="E118" s="391"/>
      <c r="F118" s="329">
        <v>295000</v>
      </c>
      <c r="G118" s="329">
        <v>299300</v>
      </c>
      <c r="H118" s="329">
        <v>303600</v>
      </c>
      <c r="I118" s="376"/>
      <c r="J118" s="329">
        <v>285400</v>
      </c>
      <c r="K118" s="329">
        <v>289700</v>
      </c>
      <c r="L118" s="329">
        <v>294000</v>
      </c>
      <c r="M118" s="376"/>
      <c r="N118" s="376"/>
      <c r="O118" s="376"/>
      <c r="P118" s="322">
        <v>30</v>
      </c>
      <c r="Q118" s="326"/>
      <c r="R118" s="326"/>
      <c r="S118" s="327">
        <v>10</v>
      </c>
      <c r="T118" s="327">
        <v>15</v>
      </c>
      <c r="U118" s="327">
        <v>20</v>
      </c>
      <c r="V118" s="326"/>
      <c r="W118" s="326"/>
      <c r="X118" s="326"/>
      <c r="Y118" s="326"/>
      <c r="Z118" s="326"/>
      <c r="AA118" s="326"/>
      <c r="AB118" s="326"/>
      <c r="AC118" s="326"/>
      <c r="AD118" s="326"/>
      <c r="AE118" s="326"/>
      <c r="AF118" s="326"/>
      <c r="AG118" s="376"/>
    </row>
    <row r="119" spans="1:33" ht="15.75" thickBot="1" x14ac:dyDescent="0.3">
      <c r="A119" s="389"/>
      <c r="B119" s="377"/>
      <c r="C119" s="377"/>
      <c r="D119" s="392"/>
      <c r="E119" s="392"/>
      <c r="F119" s="328"/>
      <c r="G119" s="328"/>
      <c r="H119" s="328"/>
      <c r="I119" s="377"/>
      <c r="J119" s="328"/>
      <c r="K119" s="328"/>
      <c r="L119" s="328"/>
      <c r="M119" s="377"/>
      <c r="N119" s="377"/>
      <c r="O119" s="377"/>
      <c r="P119" s="322">
        <v>60</v>
      </c>
      <c r="Q119" s="326"/>
      <c r="R119" s="326"/>
      <c r="S119" s="327">
        <v>10</v>
      </c>
      <c r="T119" s="327">
        <v>15</v>
      </c>
      <c r="U119" s="327">
        <v>20</v>
      </c>
      <c r="V119" s="326"/>
      <c r="W119" s="326"/>
      <c r="X119" s="326"/>
      <c r="Y119" s="326"/>
      <c r="Z119" s="326"/>
      <c r="AA119" s="326"/>
      <c r="AB119" s="326"/>
      <c r="AC119" s="326"/>
      <c r="AD119" s="326"/>
      <c r="AE119" s="326"/>
      <c r="AF119" s="326"/>
      <c r="AG119" s="377"/>
    </row>
    <row r="120" spans="1:33" ht="15.75" thickBot="1" x14ac:dyDescent="0.3">
      <c r="A120" s="378" t="s">
        <v>80</v>
      </c>
      <c r="B120" s="381" t="s">
        <v>1923</v>
      </c>
      <c r="C120" s="381" t="s">
        <v>98</v>
      </c>
      <c r="D120" s="384">
        <v>100</v>
      </c>
      <c r="E120" s="384">
        <v>20</v>
      </c>
      <c r="F120" s="325">
        <v>1432</v>
      </c>
      <c r="G120" s="325" t="s">
        <v>1868</v>
      </c>
      <c r="H120" s="325">
        <v>1517</v>
      </c>
      <c r="I120" s="381">
        <v>85</v>
      </c>
      <c r="J120" s="381"/>
      <c r="K120" s="381"/>
      <c r="L120" s="381"/>
      <c r="M120" s="381"/>
      <c r="N120" s="381" t="s">
        <v>438</v>
      </c>
      <c r="O120" s="381" t="s">
        <v>1909</v>
      </c>
      <c r="P120" s="322">
        <v>15</v>
      </c>
      <c r="Q120" s="320"/>
      <c r="R120" s="321">
        <v>5</v>
      </c>
      <c r="S120" s="321">
        <v>10</v>
      </c>
      <c r="T120" s="321">
        <v>15</v>
      </c>
      <c r="U120" s="321">
        <v>20</v>
      </c>
      <c r="V120" s="321">
        <v>25</v>
      </c>
      <c r="W120" s="321">
        <v>30</v>
      </c>
      <c r="X120" s="320"/>
      <c r="Y120" s="321">
        <v>40</v>
      </c>
      <c r="Z120" s="320"/>
      <c r="AA120" s="321">
        <v>50</v>
      </c>
      <c r="AB120" s="320"/>
      <c r="AC120" s="320"/>
      <c r="AD120" s="320"/>
      <c r="AE120" s="320"/>
      <c r="AF120" s="320"/>
      <c r="AG120" s="381"/>
    </row>
    <row r="121" spans="1:33" ht="15.75" thickBot="1" x14ac:dyDescent="0.3">
      <c r="A121" s="379"/>
      <c r="B121" s="382"/>
      <c r="C121" s="382"/>
      <c r="D121" s="385"/>
      <c r="E121" s="385"/>
      <c r="F121" s="324">
        <v>286400</v>
      </c>
      <c r="G121" s="324">
        <v>294900</v>
      </c>
      <c r="H121" s="324">
        <v>303400</v>
      </c>
      <c r="I121" s="382"/>
      <c r="J121" s="382"/>
      <c r="K121" s="382"/>
      <c r="L121" s="382"/>
      <c r="M121" s="382"/>
      <c r="N121" s="382"/>
      <c r="O121" s="382"/>
      <c r="P121" s="322">
        <v>30</v>
      </c>
      <c r="Q121" s="320"/>
      <c r="R121" s="320"/>
      <c r="S121" s="321">
        <v>10</v>
      </c>
      <c r="T121" s="321">
        <v>15</v>
      </c>
      <c r="U121" s="321">
        <v>20</v>
      </c>
      <c r="V121" s="321">
        <v>25</v>
      </c>
      <c r="W121" s="321">
        <v>30</v>
      </c>
      <c r="X121" s="320"/>
      <c r="Y121" s="321">
        <v>40</v>
      </c>
      <c r="Z121" s="320"/>
      <c r="AA121" s="321">
        <v>50</v>
      </c>
      <c r="AB121" s="320"/>
      <c r="AC121" s="320"/>
      <c r="AD121" s="320"/>
      <c r="AE121" s="320"/>
      <c r="AF121" s="320"/>
      <c r="AG121" s="382"/>
    </row>
    <row r="122" spans="1:33" ht="15.75" thickBot="1" x14ac:dyDescent="0.3">
      <c r="A122" s="380"/>
      <c r="B122" s="383"/>
      <c r="C122" s="383"/>
      <c r="D122" s="386"/>
      <c r="E122" s="386"/>
      <c r="F122" s="323"/>
      <c r="G122" s="323"/>
      <c r="H122" s="323"/>
      <c r="I122" s="383"/>
      <c r="J122" s="383"/>
      <c r="K122" s="383"/>
      <c r="L122" s="383"/>
      <c r="M122" s="383"/>
      <c r="N122" s="383"/>
      <c r="O122" s="383"/>
      <c r="P122" s="322">
        <v>60</v>
      </c>
      <c r="Q122" s="320"/>
      <c r="R122" s="320"/>
      <c r="S122" s="321">
        <v>10</v>
      </c>
      <c r="T122" s="321">
        <v>15</v>
      </c>
      <c r="U122" s="321">
        <v>20</v>
      </c>
      <c r="V122" s="321">
        <v>25</v>
      </c>
      <c r="W122" s="321">
        <v>30</v>
      </c>
      <c r="X122" s="320"/>
      <c r="Y122" s="321">
        <v>40</v>
      </c>
      <c r="Z122" s="320"/>
      <c r="AA122" s="321">
        <v>50</v>
      </c>
      <c r="AB122" s="320"/>
      <c r="AC122" s="320"/>
      <c r="AD122" s="320"/>
      <c r="AE122" s="320"/>
      <c r="AF122" s="320"/>
      <c r="AG122" s="383"/>
    </row>
    <row r="123" spans="1:33" ht="15.75" thickBot="1" x14ac:dyDescent="0.3">
      <c r="A123" s="397" t="s">
        <v>81</v>
      </c>
      <c r="B123" s="393" t="s">
        <v>1922</v>
      </c>
      <c r="C123" s="393" t="s">
        <v>98</v>
      </c>
      <c r="D123" s="398">
        <v>100</v>
      </c>
      <c r="E123" s="398">
        <v>20</v>
      </c>
      <c r="F123" s="330">
        <v>1427</v>
      </c>
      <c r="G123" s="330" t="s">
        <v>1898</v>
      </c>
      <c r="H123" s="330">
        <v>1432</v>
      </c>
      <c r="I123" s="393">
        <v>5</v>
      </c>
      <c r="J123" s="393"/>
      <c r="K123" s="393"/>
      <c r="L123" s="393"/>
      <c r="M123" s="393"/>
      <c r="N123" s="393" t="s">
        <v>438</v>
      </c>
      <c r="O123" s="393" t="s">
        <v>1909</v>
      </c>
      <c r="P123" s="322">
        <v>15</v>
      </c>
      <c r="Q123" s="326"/>
      <c r="R123" s="327">
        <v>5</v>
      </c>
      <c r="S123" s="326"/>
      <c r="T123" s="326"/>
      <c r="U123" s="326"/>
      <c r="V123" s="326"/>
      <c r="W123" s="326"/>
      <c r="X123" s="326"/>
      <c r="Y123" s="326"/>
      <c r="Z123" s="326"/>
      <c r="AA123" s="326"/>
      <c r="AB123" s="326"/>
      <c r="AC123" s="326"/>
      <c r="AD123" s="326"/>
      <c r="AE123" s="326"/>
      <c r="AF123" s="326"/>
      <c r="AG123" s="393"/>
    </row>
    <row r="124" spans="1:33" ht="15.75" thickBot="1" x14ac:dyDescent="0.3">
      <c r="A124" s="388"/>
      <c r="B124" s="376"/>
      <c r="C124" s="376"/>
      <c r="D124" s="391"/>
      <c r="E124" s="391"/>
      <c r="F124" s="329">
        <v>285400</v>
      </c>
      <c r="G124" s="329">
        <v>285900</v>
      </c>
      <c r="H124" s="329">
        <v>286400</v>
      </c>
      <c r="I124" s="376"/>
      <c r="J124" s="376"/>
      <c r="K124" s="376"/>
      <c r="L124" s="376"/>
      <c r="M124" s="376"/>
      <c r="N124" s="376"/>
      <c r="O124" s="376"/>
      <c r="P124" s="322">
        <v>30</v>
      </c>
      <c r="Q124" s="326"/>
      <c r="R124" s="326"/>
      <c r="S124" s="326"/>
      <c r="T124" s="326"/>
      <c r="U124" s="326"/>
      <c r="V124" s="326"/>
      <c r="W124" s="326"/>
      <c r="X124" s="326"/>
      <c r="Y124" s="326"/>
      <c r="Z124" s="326"/>
      <c r="AA124" s="326"/>
      <c r="AB124" s="326"/>
      <c r="AC124" s="326"/>
      <c r="AD124" s="326"/>
      <c r="AE124" s="326"/>
      <c r="AF124" s="326"/>
      <c r="AG124" s="376"/>
    </row>
    <row r="125" spans="1:33" ht="15.75" thickBot="1" x14ac:dyDescent="0.3">
      <c r="A125" s="389"/>
      <c r="B125" s="377"/>
      <c r="C125" s="377"/>
      <c r="D125" s="392"/>
      <c r="E125" s="392"/>
      <c r="F125" s="328"/>
      <c r="G125" s="328"/>
      <c r="H125" s="328"/>
      <c r="I125" s="377"/>
      <c r="J125" s="377"/>
      <c r="K125" s="377"/>
      <c r="L125" s="377"/>
      <c r="M125" s="377"/>
      <c r="N125" s="377"/>
      <c r="O125" s="377"/>
      <c r="P125" s="322">
        <v>60</v>
      </c>
      <c r="Q125" s="326"/>
      <c r="R125" s="326"/>
      <c r="S125" s="326"/>
      <c r="T125" s="326"/>
      <c r="U125" s="326"/>
      <c r="V125" s="326"/>
      <c r="W125" s="326"/>
      <c r="X125" s="326"/>
      <c r="Y125" s="326"/>
      <c r="Z125" s="326"/>
      <c r="AA125" s="326"/>
      <c r="AB125" s="326"/>
      <c r="AC125" s="326"/>
      <c r="AD125" s="326"/>
      <c r="AE125" s="326"/>
      <c r="AF125" s="326"/>
      <c r="AG125" s="377"/>
    </row>
    <row r="126" spans="1:33" ht="15.75" thickBot="1" x14ac:dyDescent="0.3">
      <c r="A126" s="378" t="s">
        <v>82</v>
      </c>
      <c r="B126" s="381" t="s">
        <v>1921</v>
      </c>
      <c r="C126" s="381" t="s">
        <v>44</v>
      </c>
      <c r="D126" s="318"/>
      <c r="E126" s="318"/>
      <c r="F126" s="325">
        <v>3300</v>
      </c>
      <c r="G126" s="325">
        <v>3750</v>
      </c>
      <c r="H126" s="325">
        <v>4200</v>
      </c>
      <c r="I126" s="381">
        <v>900</v>
      </c>
      <c r="J126" s="420"/>
      <c r="K126" s="421"/>
      <c r="L126" s="421"/>
      <c r="M126" s="422"/>
      <c r="N126" s="381"/>
      <c r="O126" s="381" t="s">
        <v>1909</v>
      </c>
      <c r="P126" s="322">
        <v>15</v>
      </c>
      <c r="Q126" s="320"/>
      <c r="R126" s="320"/>
      <c r="S126" s="321">
        <v>10</v>
      </c>
      <c r="T126" s="321">
        <v>15</v>
      </c>
      <c r="U126" s="321">
        <v>20</v>
      </c>
      <c r="V126" s="321">
        <v>25</v>
      </c>
      <c r="W126" s="321">
        <v>30</v>
      </c>
      <c r="X126" s="320"/>
      <c r="Y126" s="321">
        <v>40</v>
      </c>
      <c r="Z126" s="320"/>
      <c r="AA126" s="321">
        <v>50</v>
      </c>
      <c r="AB126" s="320"/>
      <c r="AC126" s="320"/>
      <c r="AD126" s="320"/>
      <c r="AE126" s="320"/>
      <c r="AF126" s="320"/>
      <c r="AG126" s="394" t="s">
        <v>83</v>
      </c>
    </row>
    <row r="127" spans="1:33" ht="15.75" thickBot="1" x14ac:dyDescent="0.3">
      <c r="A127" s="379"/>
      <c r="B127" s="382"/>
      <c r="C127" s="382"/>
      <c r="D127" s="324">
        <v>15</v>
      </c>
      <c r="E127" s="324">
        <v>1</v>
      </c>
      <c r="F127" s="324">
        <v>620000</v>
      </c>
      <c r="G127" s="324">
        <v>650000</v>
      </c>
      <c r="H127" s="324">
        <v>680000</v>
      </c>
      <c r="I127" s="382"/>
      <c r="J127" s="423"/>
      <c r="K127" s="424"/>
      <c r="L127" s="424"/>
      <c r="M127" s="425"/>
      <c r="N127" s="382"/>
      <c r="O127" s="382"/>
      <c r="P127" s="322">
        <v>30</v>
      </c>
      <c r="Q127" s="320"/>
      <c r="R127" s="320"/>
      <c r="S127" s="321">
        <v>10</v>
      </c>
      <c r="T127" s="321">
        <v>15</v>
      </c>
      <c r="U127" s="321">
        <v>20</v>
      </c>
      <c r="V127" s="321">
        <v>25</v>
      </c>
      <c r="W127" s="321">
        <v>30</v>
      </c>
      <c r="X127" s="320"/>
      <c r="Y127" s="321">
        <v>40</v>
      </c>
      <c r="Z127" s="320"/>
      <c r="AA127" s="321">
        <v>50</v>
      </c>
      <c r="AB127" s="321">
        <v>60</v>
      </c>
      <c r="AC127" s="321">
        <v>70</v>
      </c>
      <c r="AD127" s="321">
        <v>80</v>
      </c>
      <c r="AE127" s="321">
        <v>90</v>
      </c>
      <c r="AF127" s="321">
        <v>100</v>
      </c>
      <c r="AG127" s="395"/>
    </row>
    <row r="128" spans="1:33" ht="15.75" thickBot="1" x14ac:dyDescent="0.3">
      <c r="A128" s="380"/>
      <c r="B128" s="383"/>
      <c r="C128" s="383"/>
      <c r="D128" s="323">
        <v>30</v>
      </c>
      <c r="E128" s="323">
        <v>2</v>
      </c>
      <c r="F128" s="323">
        <v>620000</v>
      </c>
      <c r="G128" s="323">
        <v>650000</v>
      </c>
      <c r="H128" s="323">
        <v>680000</v>
      </c>
      <c r="I128" s="383"/>
      <c r="J128" s="426"/>
      <c r="K128" s="427"/>
      <c r="L128" s="427"/>
      <c r="M128" s="428"/>
      <c r="N128" s="383"/>
      <c r="O128" s="383"/>
      <c r="P128" s="322">
        <v>60</v>
      </c>
      <c r="Q128" s="320"/>
      <c r="R128" s="320"/>
      <c r="S128" s="321">
        <v>10</v>
      </c>
      <c r="T128" s="321">
        <v>15</v>
      </c>
      <c r="U128" s="321">
        <v>20</v>
      </c>
      <c r="V128" s="321">
        <v>25</v>
      </c>
      <c r="W128" s="321">
        <v>30</v>
      </c>
      <c r="X128" s="320"/>
      <c r="Y128" s="321">
        <v>40</v>
      </c>
      <c r="Z128" s="320"/>
      <c r="AA128" s="321">
        <v>50</v>
      </c>
      <c r="AB128" s="321">
        <v>60</v>
      </c>
      <c r="AC128" s="321">
        <v>70</v>
      </c>
      <c r="AD128" s="321">
        <v>80</v>
      </c>
      <c r="AE128" s="321">
        <v>90</v>
      </c>
      <c r="AF128" s="321">
        <v>100</v>
      </c>
      <c r="AG128" s="396"/>
    </row>
    <row r="129" spans="1:33" ht="15.75" thickBot="1" x14ac:dyDescent="0.3">
      <c r="A129" s="397" t="s">
        <v>754</v>
      </c>
      <c r="B129" s="393" t="s">
        <v>1920</v>
      </c>
      <c r="C129" s="393" t="s">
        <v>44</v>
      </c>
      <c r="D129" s="303"/>
      <c r="E129" s="303"/>
      <c r="F129" s="330">
        <v>3300</v>
      </c>
      <c r="G129" s="330">
        <v>3550</v>
      </c>
      <c r="H129" s="330">
        <v>3800</v>
      </c>
      <c r="I129" s="393">
        <v>500</v>
      </c>
      <c r="J129" s="405"/>
      <c r="K129" s="406"/>
      <c r="L129" s="406"/>
      <c r="M129" s="407"/>
      <c r="N129" s="393"/>
      <c r="O129" s="393" t="s">
        <v>1909</v>
      </c>
      <c r="P129" s="322">
        <v>15</v>
      </c>
      <c r="Q129" s="326"/>
      <c r="R129" s="326"/>
      <c r="S129" s="327">
        <v>10</v>
      </c>
      <c r="T129" s="327">
        <v>15</v>
      </c>
      <c r="U129" s="327">
        <v>20</v>
      </c>
      <c r="V129" s="327">
        <v>25</v>
      </c>
      <c r="W129" s="327">
        <v>30</v>
      </c>
      <c r="X129" s="326"/>
      <c r="Y129" s="327">
        <v>40</v>
      </c>
      <c r="Z129" s="326"/>
      <c r="AA129" s="327">
        <v>50</v>
      </c>
      <c r="AB129" s="326"/>
      <c r="AC129" s="326"/>
      <c r="AD129" s="326"/>
      <c r="AE129" s="326"/>
      <c r="AF129" s="326"/>
      <c r="AG129" s="393"/>
    </row>
    <row r="130" spans="1:33" ht="15.75" thickBot="1" x14ac:dyDescent="0.3">
      <c r="A130" s="388"/>
      <c r="B130" s="376"/>
      <c r="C130" s="376"/>
      <c r="D130" s="329">
        <v>15</v>
      </c>
      <c r="E130" s="329">
        <v>1</v>
      </c>
      <c r="F130" s="329">
        <v>620000</v>
      </c>
      <c r="G130" s="329">
        <v>636667</v>
      </c>
      <c r="H130" s="329">
        <v>653333</v>
      </c>
      <c r="I130" s="376"/>
      <c r="J130" s="408"/>
      <c r="K130" s="409"/>
      <c r="L130" s="409"/>
      <c r="M130" s="410"/>
      <c r="N130" s="376"/>
      <c r="O130" s="376"/>
      <c r="P130" s="322">
        <v>30</v>
      </c>
      <c r="Q130" s="326"/>
      <c r="R130" s="326"/>
      <c r="S130" s="327">
        <v>10</v>
      </c>
      <c r="T130" s="327">
        <v>15</v>
      </c>
      <c r="U130" s="327">
        <v>20</v>
      </c>
      <c r="V130" s="327">
        <v>25</v>
      </c>
      <c r="W130" s="327">
        <v>30</v>
      </c>
      <c r="X130" s="326"/>
      <c r="Y130" s="327">
        <v>40</v>
      </c>
      <c r="Z130" s="326"/>
      <c r="AA130" s="327">
        <v>50</v>
      </c>
      <c r="AB130" s="327">
        <v>60</v>
      </c>
      <c r="AC130" s="327">
        <v>70</v>
      </c>
      <c r="AD130" s="327">
        <v>80</v>
      </c>
      <c r="AE130" s="327">
        <v>90</v>
      </c>
      <c r="AF130" s="327">
        <v>100</v>
      </c>
      <c r="AG130" s="376"/>
    </row>
    <row r="131" spans="1:33" ht="15.75" thickBot="1" x14ac:dyDescent="0.3">
      <c r="A131" s="389"/>
      <c r="B131" s="377"/>
      <c r="C131" s="377"/>
      <c r="D131" s="328">
        <v>30</v>
      </c>
      <c r="E131" s="328">
        <v>2</v>
      </c>
      <c r="F131" s="328">
        <v>620000</v>
      </c>
      <c r="G131" s="328">
        <v>636666</v>
      </c>
      <c r="H131" s="328">
        <v>653332</v>
      </c>
      <c r="I131" s="377"/>
      <c r="J131" s="411"/>
      <c r="K131" s="412"/>
      <c r="L131" s="412"/>
      <c r="M131" s="413"/>
      <c r="N131" s="377"/>
      <c r="O131" s="377"/>
      <c r="P131" s="322">
        <v>60</v>
      </c>
      <c r="Q131" s="326"/>
      <c r="R131" s="326"/>
      <c r="S131" s="327">
        <v>10</v>
      </c>
      <c r="T131" s="327">
        <v>15</v>
      </c>
      <c r="U131" s="327">
        <v>20</v>
      </c>
      <c r="V131" s="327">
        <v>25</v>
      </c>
      <c r="W131" s="327">
        <v>30</v>
      </c>
      <c r="X131" s="326"/>
      <c r="Y131" s="327">
        <v>40</v>
      </c>
      <c r="Z131" s="326"/>
      <c r="AA131" s="327">
        <v>50</v>
      </c>
      <c r="AB131" s="327">
        <v>60</v>
      </c>
      <c r="AC131" s="327">
        <v>70</v>
      </c>
      <c r="AD131" s="327">
        <v>80</v>
      </c>
      <c r="AE131" s="327">
        <v>90</v>
      </c>
      <c r="AF131" s="327">
        <v>100</v>
      </c>
      <c r="AG131" s="377"/>
    </row>
    <row r="132" spans="1:33" ht="15.75" thickBot="1" x14ac:dyDescent="0.3">
      <c r="A132" s="378" t="s">
        <v>84</v>
      </c>
      <c r="B132" s="381" t="s">
        <v>1919</v>
      </c>
      <c r="C132" s="381" t="s">
        <v>44</v>
      </c>
      <c r="D132" s="318"/>
      <c r="E132" s="318"/>
      <c r="F132" s="325">
        <v>4400</v>
      </c>
      <c r="G132" s="325">
        <v>4700</v>
      </c>
      <c r="H132" s="325">
        <v>5000</v>
      </c>
      <c r="I132" s="381">
        <v>600</v>
      </c>
      <c r="J132" s="420"/>
      <c r="K132" s="421"/>
      <c r="L132" s="421"/>
      <c r="M132" s="422"/>
      <c r="N132" s="381"/>
      <c r="O132" s="381" t="s">
        <v>1909</v>
      </c>
      <c r="P132" s="322">
        <v>15</v>
      </c>
      <c r="Q132" s="320"/>
      <c r="R132" s="320"/>
      <c r="S132" s="321">
        <v>10</v>
      </c>
      <c r="T132" s="320"/>
      <c r="U132" s="321">
        <v>20</v>
      </c>
      <c r="V132" s="320"/>
      <c r="W132" s="321">
        <v>30</v>
      </c>
      <c r="X132" s="320"/>
      <c r="Y132" s="321">
        <v>40</v>
      </c>
      <c r="Z132" s="320"/>
      <c r="AA132" s="321">
        <v>50</v>
      </c>
      <c r="AB132" s="320"/>
      <c r="AC132" s="320"/>
      <c r="AD132" s="320"/>
      <c r="AE132" s="320"/>
      <c r="AF132" s="320"/>
      <c r="AG132" s="381"/>
    </row>
    <row r="133" spans="1:33" ht="15.75" thickBot="1" x14ac:dyDescent="0.3">
      <c r="A133" s="379"/>
      <c r="B133" s="382"/>
      <c r="C133" s="382"/>
      <c r="D133" s="324">
        <v>15</v>
      </c>
      <c r="E133" s="324">
        <v>1</v>
      </c>
      <c r="F133" s="324">
        <v>693334</v>
      </c>
      <c r="G133" s="324">
        <v>713334</v>
      </c>
      <c r="H133" s="324">
        <v>733333</v>
      </c>
      <c r="I133" s="382"/>
      <c r="J133" s="423"/>
      <c r="K133" s="424"/>
      <c r="L133" s="424"/>
      <c r="M133" s="425"/>
      <c r="N133" s="382"/>
      <c r="O133" s="382"/>
      <c r="P133" s="322">
        <v>30</v>
      </c>
      <c r="Q133" s="320"/>
      <c r="R133" s="320"/>
      <c r="S133" s="321">
        <v>10</v>
      </c>
      <c r="T133" s="320"/>
      <c r="U133" s="321">
        <v>20</v>
      </c>
      <c r="V133" s="320"/>
      <c r="W133" s="321">
        <v>30</v>
      </c>
      <c r="X133" s="320"/>
      <c r="Y133" s="321">
        <v>40</v>
      </c>
      <c r="Z133" s="320"/>
      <c r="AA133" s="321">
        <v>50</v>
      </c>
      <c r="AB133" s="321">
        <v>60</v>
      </c>
      <c r="AC133" s="321">
        <v>70</v>
      </c>
      <c r="AD133" s="321">
        <v>80</v>
      </c>
      <c r="AE133" s="321">
        <v>90</v>
      </c>
      <c r="AF133" s="321">
        <v>100</v>
      </c>
      <c r="AG133" s="382"/>
    </row>
    <row r="134" spans="1:33" ht="15.75" thickBot="1" x14ac:dyDescent="0.3">
      <c r="A134" s="380"/>
      <c r="B134" s="383"/>
      <c r="C134" s="383"/>
      <c r="D134" s="323">
        <v>30</v>
      </c>
      <c r="E134" s="323">
        <v>2</v>
      </c>
      <c r="F134" s="323">
        <v>693334</v>
      </c>
      <c r="G134" s="323">
        <v>713334</v>
      </c>
      <c r="H134" s="323">
        <v>733332</v>
      </c>
      <c r="I134" s="383"/>
      <c r="J134" s="426"/>
      <c r="K134" s="427"/>
      <c r="L134" s="427"/>
      <c r="M134" s="428"/>
      <c r="N134" s="383"/>
      <c r="O134" s="383"/>
      <c r="P134" s="322">
        <v>60</v>
      </c>
      <c r="Q134" s="320"/>
      <c r="R134" s="320"/>
      <c r="S134" s="321">
        <v>10</v>
      </c>
      <c r="T134" s="320"/>
      <c r="U134" s="321">
        <v>20</v>
      </c>
      <c r="V134" s="320"/>
      <c r="W134" s="321">
        <v>30</v>
      </c>
      <c r="X134" s="320"/>
      <c r="Y134" s="321">
        <v>40</v>
      </c>
      <c r="Z134" s="320"/>
      <c r="AA134" s="321">
        <v>50</v>
      </c>
      <c r="AB134" s="321">
        <v>60</v>
      </c>
      <c r="AC134" s="321">
        <v>70</v>
      </c>
      <c r="AD134" s="321">
        <v>80</v>
      </c>
      <c r="AE134" s="321">
        <v>90</v>
      </c>
      <c r="AF134" s="321">
        <v>100</v>
      </c>
      <c r="AG134" s="383"/>
    </row>
    <row r="135" spans="1:33" ht="15.75" thickBot="1" x14ac:dyDescent="0.3">
      <c r="A135" s="397" t="s">
        <v>85</v>
      </c>
      <c r="B135" s="393" t="s">
        <v>1918</v>
      </c>
      <c r="C135" s="393" t="s">
        <v>99</v>
      </c>
      <c r="D135" s="398">
        <v>100</v>
      </c>
      <c r="E135" s="398">
        <v>20</v>
      </c>
      <c r="F135" s="393"/>
      <c r="G135" s="393"/>
      <c r="H135" s="393"/>
      <c r="I135" s="393">
        <v>75</v>
      </c>
      <c r="J135" s="330">
        <v>1710</v>
      </c>
      <c r="K135" s="330" t="s">
        <v>1917</v>
      </c>
      <c r="L135" s="330">
        <v>1785</v>
      </c>
      <c r="M135" s="393"/>
      <c r="N135" s="393" t="s">
        <v>1780</v>
      </c>
      <c r="O135" s="393" t="s">
        <v>1909</v>
      </c>
      <c r="P135" s="322">
        <v>15</v>
      </c>
      <c r="Q135" s="326"/>
      <c r="R135" s="327">
        <v>5</v>
      </c>
      <c r="S135" s="327">
        <v>10</v>
      </c>
      <c r="T135" s="327">
        <v>15</v>
      </c>
      <c r="U135" s="327">
        <v>20</v>
      </c>
      <c r="V135" s="327">
        <v>25</v>
      </c>
      <c r="W135" s="327">
        <v>30</v>
      </c>
      <c r="X135" s="326"/>
      <c r="Y135" s="327">
        <v>40</v>
      </c>
      <c r="Z135" s="326"/>
      <c r="AA135" s="326"/>
      <c r="AB135" s="326"/>
      <c r="AC135" s="326"/>
      <c r="AD135" s="326"/>
      <c r="AE135" s="326"/>
      <c r="AF135" s="326"/>
      <c r="AG135" s="393"/>
    </row>
    <row r="136" spans="1:33" ht="15.75" thickBot="1" x14ac:dyDescent="0.3">
      <c r="A136" s="388"/>
      <c r="B136" s="376"/>
      <c r="C136" s="376"/>
      <c r="D136" s="391"/>
      <c r="E136" s="391"/>
      <c r="F136" s="376"/>
      <c r="G136" s="376"/>
      <c r="H136" s="376"/>
      <c r="I136" s="376"/>
      <c r="J136" s="329">
        <v>342000</v>
      </c>
      <c r="K136" s="329">
        <v>349500</v>
      </c>
      <c r="L136" s="329">
        <v>357000</v>
      </c>
      <c r="M136" s="376"/>
      <c r="N136" s="376"/>
      <c r="O136" s="376"/>
      <c r="P136" s="322">
        <v>30</v>
      </c>
      <c r="Q136" s="326"/>
      <c r="R136" s="326"/>
      <c r="S136" s="327">
        <v>10</v>
      </c>
      <c r="T136" s="327">
        <v>15</v>
      </c>
      <c r="U136" s="327">
        <v>20</v>
      </c>
      <c r="V136" s="327">
        <v>25</v>
      </c>
      <c r="W136" s="327">
        <v>30</v>
      </c>
      <c r="X136" s="326"/>
      <c r="Y136" s="327">
        <v>40</v>
      </c>
      <c r="Z136" s="326"/>
      <c r="AA136" s="326"/>
      <c r="AB136" s="326"/>
      <c r="AC136" s="326"/>
      <c r="AD136" s="326"/>
      <c r="AE136" s="326"/>
      <c r="AF136" s="326"/>
      <c r="AG136" s="376"/>
    </row>
    <row r="137" spans="1:33" ht="15.75" thickBot="1" x14ac:dyDescent="0.3">
      <c r="A137" s="389"/>
      <c r="B137" s="377"/>
      <c r="C137" s="377"/>
      <c r="D137" s="392"/>
      <c r="E137" s="392"/>
      <c r="F137" s="377"/>
      <c r="G137" s="377"/>
      <c r="H137" s="377"/>
      <c r="I137" s="377"/>
      <c r="J137" s="328"/>
      <c r="K137" s="328"/>
      <c r="L137" s="328"/>
      <c r="M137" s="377"/>
      <c r="N137" s="377"/>
      <c r="O137" s="377"/>
      <c r="P137" s="322">
        <v>60</v>
      </c>
      <c r="Q137" s="326"/>
      <c r="R137" s="326"/>
      <c r="S137" s="327">
        <v>10</v>
      </c>
      <c r="T137" s="327">
        <v>15</v>
      </c>
      <c r="U137" s="327">
        <v>20</v>
      </c>
      <c r="V137" s="327">
        <v>25</v>
      </c>
      <c r="W137" s="327">
        <v>30</v>
      </c>
      <c r="X137" s="326"/>
      <c r="Y137" s="327">
        <v>40</v>
      </c>
      <c r="Z137" s="326"/>
      <c r="AA137" s="326"/>
      <c r="AB137" s="326"/>
      <c r="AC137" s="326"/>
      <c r="AD137" s="326"/>
      <c r="AE137" s="326"/>
      <c r="AF137" s="326"/>
      <c r="AG137" s="377"/>
    </row>
    <row r="138" spans="1:33" ht="15.75" thickBot="1" x14ac:dyDescent="0.3">
      <c r="A138" s="378" t="s">
        <v>86</v>
      </c>
      <c r="B138" s="381" t="s">
        <v>1916</v>
      </c>
      <c r="C138" s="381" t="s">
        <v>99</v>
      </c>
      <c r="D138" s="384">
        <v>100</v>
      </c>
      <c r="E138" s="384">
        <v>20</v>
      </c>
      <c r="F138" s="381"/>
      <c r="G138" s="381"/>
      <c r="H138" s="381"/>
      <c r="I138" s="381">
        <v>35</v>
      </c>
      <c r="J138" s="325">
        <v>880</v>
      </c>
      <c r="K138" s="325" t="s">
        <v>1895</v>
      </c>
      <c r="L138" s="325">
        <v>915</v>
      </c>
      <c r="M138" s="381"/>
      <c r="N138" s="381" t="s">
        <v>1780</v>
      </c>
      <c r="O138" s="381" t="s">
        <v>1909</v>
      </c>
      <c r="P138" s="322">
        <v>15</v>
      </c>
      <c r="Q138" s="320"/>
      <c r="R138" s="321">
        <v>5</v>
      </c>
      <c r="S138" s="321">
        <v>10</v>
      </c>
      <c r="T138" s="321">
        <v>15</v>
      </c>
      <c r="U138" s="321">
        <v>20</v>
      </c>
      <c r="V138" s="320"/>
      <c r="W138" s="320"/>
      <c r="X138" s="320"/>
      <c r="Y138" s="320"/>
      <c r="Z138" s="320"/>
      <c r="AA138" s="320"/>
      <c r="AB138" s="320"/>
      <c r="AC138" s="320"/>
      <c r="AD138" s="320"/>
      <c r="AE138" s="320"/>
      <c r="AF138" s="320"/>
      <c r="AG138" s="381"/>
    </row>
    <row r="139" spans="1:33" ht="15.75" thickBot="1" x14ac:dyDescent="0.3">
      <c r="A139" s="379"/>
      <c r="B139" s="382"/>
      <c r="C139" s="382"/>
      <c r="D139" s="385"/>
      <c r="E139" s="385"/>
      <c r="F139" s="382"/>
      <c r="G139" s="382"/>
      <c r="H139" s="382"/>
      <c r="I139" s="382"/>
      <c r="J139" s="324">
        <v>176000</v>
      </c>
      <c r="K139" s="324">
        <v>179500</v>
      </c>
      <c r="L139" s="324">
        <v>183000</v>
      </c>
      <c r="M139" s="382"/>
      <c r="N139" s="382"/>
      <c r="O139" s="382"/>
      <c r="P139" s="322">
        <v>30</v>
      </c>
      <c r="Q139" s="320"/>
      <c r="R139" s="320"/>
      <c r="S139" s="321">
        <v>10</v>
      </c>
      <c r="T139" s="321">
        <v>15</v>
      </c>
      <c r="U139" s="321">
        <v>20</v>
      </c>
      <c r="V139" s="320"/>
      <c r="W139" s="320"/>
      <c r="X139" s="320"/>
      <c r="Y139" s="320"/>
      <c r="Z139" s="320"/>
      <c r="AA139" s="320"/>
      <c r="AB139" s="320"/>
      <c r="AC139" s="320"/>
      <c r="AD139" s="320"/>
      <c r="AE139" s="320"/>
      <c r="AF139" s="320"/>
      <c r="AG139" s="382"/>
    </row>
    <row r="140" spans="1:33" ht="15.75" thickBot="1" x14ac:dyDescent="0.3">
      <c r="A140" s="380"/>
      <c r="B140" s="383"/>
      <c r="C140" s="383"/>
      <c r="D140" s="386"/>
      <c r="E140" s="386"/>
      <c r="F140" s="383"/>
      <c r="G140" s="383"/>
      <c r="H140" s="383"/>
      <c r="I140" s="383"/>
      <c r="J140" s="323"/>
      <c r="K140" s="323"/>
      <c r="L140" s="323"/>
      <c r="M140" s="383"/>
      <c r="N140" s="383"/>
      <c r="O140" s="383"/>
      <c r="P140" s="322">
        <v>60</v>
      </c>
      <c r="Q140" s="320"/>
      <c r="R140" s="320"/>
      <c r="S140" s="320"/>
      <c r="T140" s="320"/>
      <c r="U140" s="320"/>
      <c r="V140" s="320"/>
      <c r="W140" s="320"/>
      <c r="X140" s="320"/>
      <c r="Y140" s="320"/>
      <c r="Z140" s="320"/>
      <c r="AA140" s="320"/>
      <c r="AB140" s="320"/>
      <c r="AC140" s="320"/>
      <c r="AD140" s="320"/>
      <c r="AE140" s="320"/>
      <c r="AF140" s="320"/>
      <c r="AG140" s="383"/>
    </row>
    <row r="141" spans="1:33" ht="15.75" thickBot="1" x14ac:dyDescent="0.3">
      <c r="A141" s="397" t="s">
        <v>88</v>
      </c>
      <c r="B141" s="393" t="s">
        <v>1915</v>
      </c>
      <c r="C141" s="393" t="s">
        <v>99</v>
      </c>
      <c r="D141" s="398">
        <v>100</v>
      </c>
      <c r="E141" s="398">
        <v>20</v>
      </c>
      <c r="F141" s="393"/>
      <c r="G141" s="393"/>
      <c r="H141" s="393"/>
      <c r="I141" s="393">
        <v>30</v>
      </c>
      <c r="J141" s="330">
        <v>832</v>
      </c>
      <c r="K141" s="330">
        <v>847</v>
      </c>
      <c r="L141" s="330">
        <v>862</v>
      </c>
      <c r="M141" s="393"/>
      <c r="N141" s="393" t="s">
        <v>1914</v>
      </c>
      <c r="O141" s="393" t="s">
        <v>1909</v>
      </c>
      <c r="P141" s="322">
        <v>15</v>
      </c>
      <c r="Q141" s="326"/>
      <c r="R141" s="327">
        <v>5</v>
      </c>
      <c r="S141" s="327">
        <v>10</v>
      </c>
      <c r="T141" s="327">
        <v>15</v>
      </c>
      <c r="U141" s="327">
        <v>20</v>
      </c>
      <c r="V141" s="326"/>
      <c r="W141" s="326"/>
      <c r="X141" s="326"/>
      <c r="Y141" s="326"/>
      <c r="Z141" s="326"/>
      <c r="AA141" s="326"/>
      <c r="AB141" s="326"/>
      <c r="AC141" s="326"/>
      <c r="AD141" s="326"/>
      <c r="AE141" s="326"/>
      <c r="AF141" s="326"/>
      <c r="AG141" s="393"/>
    </row>
    <row r="142" spans="1:33" ht="15.75" thickBot="1" x14ac:dyDescent="0.3">
      <c r="A142" s="388"/>
      <c r="B142" s="376"/>
      <c r="C142" s="376"/>
      <c r="D142" s="391"/>
      <c r="E142" s="391"/>
      <c r="F142" s="376"/>
      <c r="G142" s="376"/>
      <c r="H142" s="376"/>
      <c r="I142" s="376"/>
      <c r="J142" s="329">
        <v>166400</v>
      </c>
      <c r="K142" s="329">
        <v>169400</v>
      </c>
      <c r="L142" s="329">
        <v>172400</v>
      </c>
      <c r="M142" s="376"/>
      <c r="N142" s="376"/>
      <c r="O142" s="376"/>
      <c r="P142" s="322">
        <v>30</v>
      </c>
      <c r="Q142" s="326"/>
      <c r="R142" s="326"/>
      <c r="S142" s="327">
        <v>10</v>
      </c>
      <c r="T142" s="327">
        <v>15</v>
      </c>
      <c r="U142" s="327">
        <v>20</v>
      </c>
      <c r="V142" s="326"/>
      <c r="W142" s="326"/>
      <c r="X142" s="326"/>
      <c r="Y142" s="326"/>
      <c r="Z142" s="326"/>
      <c r="AA142" s="326"/>
      <c r="AB142" s="326"/>
      <c r="AC142" s="326"/>
      <c r="AD142" s="326"/>
      <c r="AE142" s="326"/>
      <c r="AF142" s="326"/>
      <c r="AG142" s="376"/>
    </row>
    <row r="143" spans="1:33" ht="15.75" thickBot="1" x14ac:dyDescent="0.3">
      <c r="A143" s="389"/>
      <c r="B143" s="377"/>
      <c r="C143" s="377"/>
      <c r="D143" s="392"/>
      <c r="E143" s="392"/>
      <c r="F143" s="377"/>
      <c r="G143" s="377"/>
      <c r="H143" s="377"/>
      <c r="I143" s="377"/>
      <c r="J143" s="328"/>
      <c r="K143" s="328"/>
      <c r="L143" s="328"/>
      <c r="M143" s="377"/>
      <c r="N143" s="377"/>
      <c r="O143" s="377"/>
      <c r="P143" s="322">
        <v>60</v>
      </c>
      <c r="Q143" s="326"/>
      <c r="R143" s="326"/>
      <c r="S143" s="326"/>
      <c r="T143" s="326"/>
      <c r="U143" s="326"/>
      <c r="V143" s="326"/>
      <c r="W143" s="326"/>
      <c r="X143" s="326"/>
      <c r="Y143" s="326"/>
      <c r="Z143" s="326"/>
      <c r="AA143" s="326"/>
      <c r="AB143" s="326"/>
      <c r="AC143" s="326"/>
      <c r="AD143" s="326"/>
      <c r="AE143" s="326"/>
      <c r="AF143" s="326"/>
      <c r="AG143" s="377"/>
    </row>
    <row r="144" spans="1:33" ht="15.75" thickBot="1" x14ac:dyDescent="0.3">
      <c r="A144" s="378" t="s">
        <v>89</v>
      </c>
      <c r="B144" s="381" t="s">
        <v>1913</v>
      </c>
      <c r="C144" s="381" t="s">
        <v>99</v>
      </c>
      <c r="D144" s="384">
        <v>100</v>
      </c>
      <c r="E144" s="384">
        <v>20</v>
      </c>
      <c r="F144" s="381"/>
      <c r="G144" s="381"/>
      <c r="H144" s="381"/>
      <c r="I144" s="381">
        <v>45</v>
      </c>
      <c r="J144" s="325">
        <v>703</v>
      </c>
      <c r="K144" s="325" t="s">
        <v>1912</v>
      </c>
      <c r="L144" s="325">
        <v>748</v>
      </c>
      <c r="M144" s="381"/>
      <c r="N144" s="381" t="s">
        <v>1911</v>
      </c>
      <c r="O144" s="381" t="s">
        <v>1909</v>
      </c>
      <c r="P144" s="322">
        <v>15</v>
      </c>
      <c r="Q144" s="320"/>
      <c r="R144" s="321">
        <v>5</v>
      </c>
      <c r="S144" s="321">
        <v>10</v>
      </c>
      <c r="T144" s="321">
        <v>15</v>
      </c>
      <c r="U144" s="321">
        <v>20</v>
      </c>
      <c r="V144" s="321">
        <v>25</v>
      </c>
      <c r="W144" s="321">
        <v>30</v>
      </c>
      <c r="X144" s="320"/>
      <c r="Y144" s="321">
        <v>40</v>
      </c>
      <c r="Z144" s="320"/>
      <c r="AA144" s="320"/>
      <c r="AB144" s="320"/>
      <c r="AC144" s="320"/>
      <c r="AD144" s="320"/>
      <c r="AE144" s="320"/>
      <c r="AF144" s="320"/>
      <c r="AG144" s="381"/>
    </row>
    <row r="145" spans="1:33" ht="15.75" thickBot="1" x14ac:dyDescent="0.3">
      <c r="A145" s="379"/>
      <c r="B145" s="382"/>
      <c r="C145" s="382"/>
      <c r="D145" s="385"/>
      <c r="E145" s="385"/>
      <c r="F145" s="382"/>
      <c r="G145" s="382"/>
      <c r="H145" s="382"/>
      <c r="I145" s="382"/>
      <c r="J145" s="324">
        <v>140600</v>
      </c>
      <c r="K145" s="324">
        <v>145100</v>
      </c>
      <c r="L145" s="324">
        <v>149600</v>
      </c>
      <c r="M145" s="382"/>
      <c r="N145" s="382"/>
      <c r="O145" s="382"/>
      <c r="P145" s="322">
        <v>30</v>
      </c>
      <c r="Q145" s="320"/>
      <c r="R145" s="320"/>
      <c r="S145" s="321">
        <v>10</v>
      </c>
      <c r="T145" s="321">
        <v>15</v>
      </c>
      <c r="U145" s="321">
        <v>20</v>
      </c>
      <c r="V145" s="321">
        <v>25</v>
      </c>
      <c r="W145" s="321">
        <v>30</v>
      </c>
      <c r="X145" s="320"/>
      <c r="Y145" s="321">
        <v>40</v>
      </c>
      <c r="Z145" s="320"/>
      <c r="AA145" s="320"/>
      <c r="AB145" s="320"/>
      <c r="AC145" s="320"/>
      <c r="AD145" s="320"/>
      <c r="AE145" s="320"/>
      <c r="AF145" s="320"/>
      <c r="AG145" s="382"/>
    </row>
    <row r="146" spans="1:33" ht="15.75" thickBot="1" x14ac:dyDescent="0.3">
      <c r="A146" s="380"/>
      <c r="B146" s="383"/>
      <c r="C146" s="383"/>
      <c r="D146" s="386"/>
      <c r="E146" s="386"/>
      <c r="F146" s="383"/>
      <c r="G146" s="383"/>
      <c r="H146" s="383"/>
      <c r="I146" s="383"/>
      <c r="J146" s="323"/>
      <c r="K146" s="323"/>
      <c r="L146" s="323"/>
      <c r="M146" s="383"/>
      <c r="N146" s="383"/>
      <c r="O146" s="383"/>
      <c r="P146" s="322">
        <v>60</v>
      </c>
      <c r="Q146" s="320"/>
      <c r="R146" s="320"/>
      <c r="S146" s="320"/>
      <c r="T146" s="320"/>
      <c r="U146" s="320"/>
      <c r="V146" s="320"/>
      <c r="W146" s="320"/>
      <c r="X146" s="320"/>
      <c r="Y146" s="320"/>
      <c r="Z146" s="320"/>
      <c r="AA146" s="320"/>
      <c r="AB146" s="320"/>
      <c r="AC146" s="320"/>
      <c r="AD146" s="320"/>
      <c r="AE146" s="320"/>
      <c r="AF146" s="320"/>
      <c r="AG146" s="383"/>
    </row>
    <row r="147" spans="1:33" ht="15.75" thickBot="1" x14ac:dyDescent="0.3">
      <c r="A147" s="397" t="s">
        <v>90</v>
      </c>
      <c r="B147" s="393" t="s">
        <v>1910</v>
      </c>
      <c r="C147" s="393" t="s">
        <v>99</v>
      </c>
      <c r="D147" s="398">
        <v>100</v>
      </c>
      <c r="E147" s="398">
        <v>20</v>
      </c>
      <c r="F147" s="393"/>
      <c r="G147" s="393"/>
      <c r="H147" s="393"/>
      <c r="I147" s="393">
        <v>60</v>
      </c>
      <c r="J147" s="330">
        <v>1920</v>
      </c>
      <c r="K147" s="330">
        <v>1950</v>
      </c>
      <c r="L147" s="330">
        <v>1980</v>
      </c>
      <c r="M147" s="393"/>
      <c r="N147" s="393" t="s">
        <v>1780</v>
      </c>
      <c r="O147" s="393" t="s">
        <v>1909</v>
      </c>
      <c r="P147" s="322">
        <v>15</v>
      </c>
      <c r="Q147" s="326"/>
      <c r="R147" s="327">
        <v>5</v>
      </c>
      <c r="S147" s="327">
        <v>10</v>
      </c>
      <c r="T147" s="327">
        <v>15</v>
      </c>
      <c r="U147" s="327">
        <v>20</v>
      </c>
      <c r="V147" s="327">
        <v>25</v>
      </c>
      <c r="W147" s="327">
        <v>30</v>
      </c>
      <c r="X147" s="326"/>
      <c r="Y147" s="327">
        <v>40</v>
      </c>
      <c r="Z147" s="326"/>
      <c r="AA147" s="327">
        <v>50</v>
      </c>
      <c r="AB147" s="326"/>
      <c r="AC147" s="326"/>
      <c r="AD147" s="326"/>
      <c r="AE147" s="326"/>
      <c r="AF147" s="326"/>
      <c r="AG147" s="393"/>
    </row>
    <row r="148" spans="1:33" ht="15.75" thickBot="1" x14ac:dyDescent="0.3">
      <c r="A148" s="388"/>
      <c r="B148" s="376"/>
      <c r="C148" s="376"/>
      <c r="D148" s="391"/>
      <c r="E148" s="391"/>
      <c r="F148" s="376"/>
      <c r="G148" s="376"/>
      <c r="H148" s="376"/>
      <c r="I148" s="376"/>
      <c r="J148" s="329">
        <v>384000</v>
      </c>
      <c r="K148" s="329">
        <v>390000</v>
      </c>
      <c r="L148" s="329">
        <v>396000</v>
      </c>
      <c r="M148" s="376"/>
      <c r="N148" s="376"/>
      <c r="O148" s="376"/>
      <c r="P148" s="322">
        <v>30</v>
      </c>
      <c r="Q148" s="326"/>
      <c r="R148" s="326"/>
      <c r="S148" s="327">
        <v>10</v>
      </c>
      <c r="T148" s="327">
        <v>15</v>
      </c>
      <c r="U148" s="327">
        <v>20</v>
      </c>
      <c r="V148" s="327">
        <v>25</v>
      </c>
      <c r="W148" s="327">
        <v>30</v>
      </c>
      <c r="X148" s="326"/>
      <c r="Y148" s="327">
        <v>40</v>
      </c>
      <c r="Z148" s="326"/>
      <c r="AA148" s="327">
        <v>50</v>
      </c>
      <c r="AB148" s="326"/>
      <c r="AC148" s="326"/>
      <c r="AD148" s="326"/>
      <c r="AE148" s="326"/>
      <c r="AF148" s="326"/>
      <c r="AG148" s="376"/>
    </row>
    <row r="149" spans="1:33" ht="15.75" thickBot="1" x14ac:dyDescent="0.3">
      <c r="A149" s="389"/>
      <c r="B149" s="377"/>
      <c r="C149" s="377"/>
      <c r="D149" s="392"/>
      <c r="E149" s="392"/>
      <c r="F149" s="377"/>
      <c r="G149" s="377"/>
      <c r="H149" s="377"/>
      <c r="I149" s="377"/>
      <c r="J149" s="328"/>
      <c r="K149" s="328"/>
      <c r="L149" s="328"/>
      <c r="M149" s="377"/>
      <c r="N149" s="377"/>
      <c r="O149" s="377"/>
      <c r="P149" s="322">
        <v>60</v>
      </c>
      <c r="Q149" s="326"/>
      <c r="R149" s="326"/>
      <c r="S149" s="327">
        <v>10</v>
      </c>
      <c r="T149" s="327">
        <v>15</v>
      </c>
      <c r="U149" s="327">
        <v>20</v>
      </c>
      <c r="V149" s="327">
        <v>25</v>
      </c>
      <c r="W149" s="327">
        <v>30</v>
      </c>
      <c r="X149" s="326"/>
      <c r="Y149" s="327">
        <v>40</v>
      </c>
      <c r="Z149" s="326"/>
      <c r="AA149" s="327">
        <v>50</v>
      </c>
      <c r="AB149" s="326"/>
      <c r="AC149" s="326"/>
      <c r="AD149" s="326"/>
      <c r="AE149" s="326"/>
      <c r="AF149" s="326"/>
      <c r="AG149" s="377"/>
    </row>
    <row r="150" spans="1:33" ht="15.75" thickBot="1" x14ac:dyDescent="0.3">
      <c r="A150" s="378" t="s">
        <v>1498</v>
      </c>
      <c r="B150" s="381" t="s">
        <v>1908</v>
      </c>
      <c r="C150" s="381" t="s">
        <v>3</v>
      </c>
      <c r="D150" s="384">
        <v>100</v>
      </c>
      <c r="E150" s="384">
        <v>20</v>
      </c>
      <c r="F150" s="325">
        <v>728</v>
      </c>
      <c r="G150" s="325">
        <v>737</v>
      </c>
      <c r="H150" s="325">
        <v>746</v>
      </c>
      <c r="I150" s="381">
        <v>18</v>
      </c>
      <c r="J150" s="325">
        <v>698</v>
      </c>
      <c r="K150" s="325">
        <v>707</v>
      </c>
      <c r="L150" s="325">
        <v>716</v>
      </c>
      <c r="M150" s="381">
        <v>30</v>
      </c>
      <c r="N150" s="381" t="s">
        <v>1828</v>
      </c>
      <c r="O150" s="381" t="s">
        <v>1827</v>
      </c>
      <c r="P150" s="322">
        <v>15</v>
      </c>
      <c r="Q150" s="321">
        <v>3</v>
      </c>
      <c r="R150" s="321">
        <v>5</v>
      </c>
      <c r="S150" s="321">
        <v>10</v>
      </c>
      <c r="T150" s="321">
        <v>15</v>
      </c>
      <c r="U150" s="320"/>
      <c r="V150" s="320"/>
      <c r="W150" s="320"/>
      <c r="X150" s="320"/>
      <c r="Y150" s="320"/>
      <c r="Z150" s="320"/>
      <c r="AA150" s="320"/>
      <c r="AB150" s="320"/>
      <c r="AC150" s="320"/>
      <c r="AD150" s="320"/>
      <c r="AE150" s="320"/>
      <c r="AF150" s="320"/>
      <c r="AG150" s="381"/>
    </row>
    <row r="151" spans="1:33" ht="15.75" thickBot="1" x14ac:dyDescent="0.3">
      <c r="A151" s="379"/>
      <c r="B151" s="382"/>
      <c r="C151" s="382"/>
      <c r="D151" s="385"/>
      <c r="E151" s="385"/>
      <c r="F151" s="324">
        <v>145600</v>
      </c>
      <c r="G151" s="324">
        <v>147400</v>
      </c>
      <c r="H151" s="324">
        <v>149200</v>
      </c>
      <c r="I151" s="382"/>
      <c r="J151" s="324">
        <v>139600</v>
      </c>
      <c r="K151" s="324">
        <v>141400</v>
      </c>
      <c r="L151" s="324">
        <v>143200</v>
      </c>
      <c r="M151" s="382"/>
      <c r="N151" s="382"/>
      <c r="O151" s="382"/>
      <c r="P151" s="322">
        <v>30</v>
      </c>
      <c r="Q151" s="320"/>
      <c r="R151" s="320"/>
      <c r="S151" s="321">
        <v>10</v>
      </c>
      <c r="T151" s="321">
        <v>15</v>
      </c>
      <c r="U151" s="320"/>
      <c r="V151" s="320"/>
      <c r="W151" s="320"/>
      <c r="X151" s="320"/>
      <c r="Y151" s="320"/>
      <c r="Z151" s="320"/>
      <c r="AA151" s="320"/>
      <c r="AB151" s="320"/>
      <c r="AC151" s="320"/>
      <c r="AD151" s="320"/>
      <c r="AE151" s="320"/>
      <c r="AF151" s="320"/>
      <c r="AG151" s="382"/>
    </row>
    <row r="152" spans="1:33" ht="15.75" thickBot="1" x14ac:dyDescent="0.3">
      <c r="A152" s="380"/>
      <c r="B152" s="383"/>
      <c r="C152" s="383"/>
      <c r="D152" s="386"/>
      <c r="E152" s="386"/>
      <c r="F152" s="323"/>
      <c r="G152" s="323"/>
      <c r="H152" s="323"/>
      <c r="I152" s="383"/>
      <c r="J152" s="323"/>
      <c r="K152" s="323"/>
      <c r="L152" s="323"/>
      <c r="M152" s="383"/>
      <c r="N152" s="383"/>
      <c r="O152" s="383"/>
      <c r="P152" s="322">
        <v>60</v>
      </c>
      <c r="Q152" s="320"/>
      <c r="R152" s="320"/>
      <c r="S152" s="320"/>
      <c r="T152" s="320"/>
      <c r="U152" s="320"/>
      <c r="V152" s="320"/>
      <c r="W152" s="320"/>
      <c r="X152" s="320"/>
      <c r="Y152" s="320"/>
      <c r="Z152" s="320"/>
      <c r="AA152" s="320"/>
      <c r="AB152" s="320"/>
      <c r="AC152" s="320"/>
      <c r="AD152" s="320"/>
      <c r="AE152" s="320"/>
      <c r="AF152" s="320"/>
      <c r="AG152" s="383"/>
    </row>
    <row r="153" spans="1:33" ht="15.75" thickBot="1" x14ac:dyDescent="0.3">
      <c r="A153" s="397" t="s">
        <v>1907</v>
      </c>
      <c r="B153" s="393" t="s">
        <v>1906</v>
      </c>
      <c r="C153" s="393" t="s">
        <v>99</v>
      </c>
      <c r="D153" s="398">
        <v>100</v>
      </c>
      <c r="E153" s="398">
        <v>20</v>
      </c>
      <c r="F153" s="393"/>
      <c r="G153" s="393"/>
      <c r="H153" s="393"/>
      <c r="I153" s="393">
        <v>70</v>
      </c>
      <c r="J153" s="330">
        <v>1710</v>
      </c>
      <c r="K153" s="330">
        <v>1745</v>
      </c>
      <c r="L153" s="330">
        <v>1780</v>
      </c>
      <c r="M153" s="393"/>
      <c r="N153" s="393" t="s">
        <v>1828</v>
      </c>
      <c r="O153" s="393" t="s">
        <v>1830</v>
      </c>
      <c r="P153" s="322">
        <v>15</v>
      </c>
      <c r="Q153" s="326"/>
      <c r="R153" s="327">
        <v>5</v>
      </c>
      <c r="S153" s="327">
        <v>10</v>
      </c>
      <c r="T153" s="327">
        <v>15</v>
      </c>
      <c r="U153" s="327">
        <v>20</v>
      </c>
      <c r="V153" s="326"/>
      <c r="W153" s="326"/>
      <c r="X153" s="326"/>
      <c r="Y153" s="327">
        <v>40</v>
      </c>
      <c r="Z153" s="326"/>
      <c r="AA153" s="326"/>
      <c r="AB153" s="326"/>
      <c r="AC153" s="326"/>
      <c r="AD153" s="326"/>
      <c r="AE153" s="326"/>
      <c r="AF153" s="326"/>
      <c r="AG153" s="393"/>
    </row>
    <row r="154" spans="1:33" ht="15.75" thickBot="1" x14ac:dyDescent="0.3">
      <c r="A154" s="388"/>
      <c r="B154" s="376"/>
      <c r="C154" s="376"/>
      <c r="D154" s="391"/>
      <c r="E154" s="391"/>
      <c r="F154" s="376"/>
      <c r="G154" s="376"/>
      <c r="H154" s="376"/>
      <c r="I154" s="376"/>
      <c r="J154" s="329">
        <v>342000</v>
      </c>
      <c r="K154" s="329">
        <v>349000</v>
      </c>
      <c r="L154" s="329">
        <v>356000</v>
      </c>
      <c r="M154" s="376"/>
      <c r="N154" s="376"/>
      <c r="O154" s="376"/>
      <c r="P154" s="322">
        <v>30</v>
      </c>
      <c r="Q154" s="326"/>
      <c r="R154" s="326"/>
      <c r="S154" s="327">
        <v>10</v>
      </c>
      <c r="T154" s="327">
        <v>15</v>
      </c>
      <c r="U154" s="327">
        <v>20</v>
      </c>
      <c r="V154" s="326"/>
      <c r="W154" s="326"/>
      <c r="X154" s="326"/>
      <c r="Y154" s="327">
        <v>40</v>
      </c>
      <c r="Z154" s="326"/>
      <c r="AA154" s="326"/>
      <c r="AB154" s="326"/>
      <c r="AC154" s="326"/>
      <c r="AD154" s="326"/>
      <c r="AE154" s="326"/>
      <c r="AF154" s="326"/>
      <c r="AG154" s="376"/>
    </row>
    <row r="155" spans="1:33" ht="15.75" thickBot="1" x14ac:dyDescent="0.3">
      <c r="A155" s="389"/>
      <c r="B155" s="377"/>
      <c r="C155" s="377"/>
      <c r="D155" s="392"/>
      <c r="E155" s="392"/>
      <c r="F155" s="377"/>
      <c r="G155" s="377"/>
      <c r="H155" s="377"/>
      <c r="I155" s="377"/>
      <c r="J155" s="328"/>
      <c r="K155" s="328"/>
      <c r="L155" s="328"/>
      <c r="M155" s="377"/>
      <c r="N155" s="377"/>
      <c r="O155" s="377"/>
      <c r="P155" s="322">
        <v>60</v>
      </c>
      <c r="Q155" s="326"/>
      <c r="R155" s="326"/>
      <c r="S155" s="327">
        <v>10</v>
      </c>
      <c r="T155" s="327">
        <v>15</v>
      </c>
      <c r="U155" s="327">
        <v>20</v>
      </c>
      <c r="V155" s="326"/>
      <c r="W155" s="326"/>
      <c r="X155" s="326"/>
      <c r="Y155" s="327">
        <v>40</v>
      </c>
      <c r="Z155" s="326"/>
      <c r="AA155" s="326"/>
      <c r="AB155" s="326"/>
      <c r="AC155" s="326"/>
      <c r="AD155" s="326"/>
      <c r="AE155" s="326"/>
      <c r="AF155" s="326"/>
      <c r="AG155" s="377"/>
    </row>
    <row r="156" spans="1:33" ht="15.75" thickBot="1" x14ac:dyDescent="0.3">
      <c r="A156" s="378" t="s">
        <v>1499</v>
      </c>
      <c r="B156" s="381" t="s">
        <v>1905</v>
      </c>
      <c r="C156" s="381" t="s">
        <v>99</v>
      </c>
      <c r="D156" s="384">
        <v>100</v>
      </c>
      <c r="E156" s="384">
        <v>20</v>
      </c>
      <c r="F156" s="381"/>
      <c r="G156" s="381"/>
      <c r="H156" s="381"/>
      <c r="I156" s="381">
        <v>25</v>
      </c>
      <c r="J156" s="325">
        <v>824</v>
      </c>
      <c r="K156" s="325" t="s">
        <v>1904</v>
      </c>
      <c r="L156" s="325">
        <v>849</v>
      </c>
      <c r="M156" s="381"/>
      <c r="N156" s="381" t="s">
        <v>1828</v>
      </c>
      <c r="O156" s="381" t="s">
        <v>1903</v>
      </c>
      <c r="P156" s="322">
        <v>15</v>
      </c>
      <c r="Q156" s="320"/>
      <c r="R156" s="321">
        <v>5</v>
      </c>
      <c r="S156" s="321">
        <v>10</v>
      </c>
      <c r="T156" s="321">
        <v>15</v>
      </c>
      <c r="U156" s="321">
        <v>20</v>
      </c>
      <c r="V156" s="320"/>
      <c r="W156" s="320"/>
      <c r="X156" s="320"/>
      <c r="Y156" s="320"/>
      <c r="Z156" s="320"/>
      <c r="AA156" s="320"/>
      <c r="AB156" s="320"/>
      <c r="AC156" s="320"/>
      <c r="AD156" s="320"/>
      <c r="AE156" s="320"/>
      <c r="AF156" s="320"/>
      <c r="AG156" s="381"/>
    </row>
    <row r="157" spans="1:33" ht="15.75" thickBot="1" x14ac:dyDescent="0.3">
      <c r="A157" s="379"/>
      <c r="B157" s="382"/>
      <c r="C157" s="382"/>
      <c r="D157" s="385"/>
      <c r="E157" s="385"/>
      <c r="F157" s="382"/>
      <c r="G157" s="382"/>
      <c r="H157" s="382"/>
      <c r="I157" s="382"/>
      <c r="J157" s="324">
        <v>164800</v>
      </c>
      <c r="K157" s="324">
        <v>167300</v>
      </c>
      <c r="L157" s="324">
        <v>169800</v>
      </c>
      <c r="M157" s="382"/>
      <c r="N157" s="382"/>
      <c r="O157" s="382"/>
      <c r="P157" s="322">
        <v>30</v>
      </c>
      <c r="Q157" s="320"/>
      <c r="R157" s="320"/>
      <c r="S157" s="321">
        <v>10</v>
      </c>
      <c r="T157" s="321">
        <v>15</v>
      </c>
      <c r="U157" s="321">
        <v>20</v>
      </c>
      <c r="V157" s="320"/>
      <c r="W157" s="320"/>
      <c r="X157" s="320"/>
      <c r="Y157" s="320"/>
      <c r="Z157" s="320"/>
      <c r="AA157" s="320"/>
      <c r="AB157" s="320"/>
      <c r="AC157" s="320"/>
      <c r="AD157" s="320"/>
      <c r="AE157" s="320"/>
      <c r="AF157" s="320"/>
      <c r="AG157" s="382"/>
    </row>
    <row r="158" spans="1:33" ht="15.75" thickBot="1" x14ac:dyDescent="0.3">
      <c r="A158" s="380"/>
      <c r="B158" s="383"/>
      <c r="C158" s="383"/>
      <c r="D158" s="386"/>
      <c r="E158" s="386"/>
      <c r="F158" s="383"/>
      <c r="G158" s="383"/>
      <c r="H158" s="383"/>
      <c r="I158" s="383"/>
      <c r="J158" s="323"/>
      <c r="K158" s="323"/>
      <c r="L158" s="323"/>
      <c r="M158" s="383"/>
      <c r="N158" s="383"/>
      <c r="O158" s="383"/>
      <c r="P158" s="322">
        <v>60</v>
      </c>
      <c r="Q158" s="320"/>
      <c r="R158" s="320"/>
      <c r="S158" s="320"/>
      <c r="T158" s="320"/>
      <c r="U158" s="320"/>
      <c r="V158" s="320"/>
      <c r="W158" s="320"/>
      <c r="X158" s="320"/>
      <c r="Y158" s="320"/>
      <c r="Z158" s="320"/>
      <c r="AA158" s="320"/>
      <c r="AB158" s="320"/>
      <c r="AC158" s="320"/>
      <c r="AD158" s="320"/>
      <c r="AE158" s="320"/>
      <c r="AF158" s="320"/>
      <c r="AG158" s="383"/>
    </row>
    <row r="159" spans="1:33" x14ac:dyDescent="0.25">
      <c r="A159" s="397" t="s">
        <v>1902</v>
      </c>
      <c r="B159" s="393" t="s">
        <v>1901</v>
      </c>
      <c r="C159" s="393" t="s">
        <v>44</v>
      </c>
      <c r="D159" s="303"/>
      <c r="E159" s="303"/>
      <c r="F159" s="330">
        <v>2496</v>
      </c>
      <c r="G159" s="330">
        <v>2593</v>
      </c>
      <c r="H159" s="330">
        <v>2690</v>
      </c>
      <c r="I159" s="393">
        <v>194</v>
      </c>
      <c r="J159" s="405"/>
      <c r="K159" s="406"/>
      <c r="L159" s="406"/>
      <c r="M159" s="407"/>
      <c r="N159" s="393" t="s">
        <v>1780</v>
      </c>
      <c r="O159" s="393" t="s">
        <v>1900</v>
      </c>
      <c r="P159" s="429">
        <v>15</v>
      </c>
      <c r="Q159" s="393"/>
      <c r="R159" s="434">
        <v>5</v>
      </c>
      <c r="S159" s="434">
        <v>10</v>
      </c>
      <c r="T159" s="434">
        <v>15</v>
      </c>
      <c r="U159" s="434">
        <v>20</v>
      </c>
      <c r="V159" s="434">
        <v>25</v>
      </c>
      <c r="W159" s="434">
        <v>30</v>
      </c>
      <c r="X159" s="434">
        <v>35</v>
      </c>
      <c r="Y159" s="434">
        <v>40</v>
      </c>
      <c r="Z159" s="434">
        <v>45</v>
      </c>
      <c r="AA159" s="434">
        <v>50</v>
      </c>
      <c r="AB159" s="393"/>
      <c r="AC159" s="393"/>
      <c r="AD159" s="393"/>
      <c r="AE159" s="393"/>
      <c r="AF159" s="393"/>
      <c r="AG159" s="393"/>
    </row>
    <row r="160" spans="1:33" ht="15.75" thickBot="1" x14ac:dyDescent="0.3">
      <c r="A160" s="388"/>
      <c r="B160" s="376"/>
      <c r="C160" s="376"/>
      <c r="D160" s="329">
        <v>15</v>
      </c>
      <c r="E160" s="329">
        <v>3</v>
      </c>
      <c r="F160" s="329">
        <v>499200</v>
      </c>
      <c r="G160" s="329">
        <v>518601</v>
      </c>
      <c r="H160" s="329">
        <v>537999</v>
      </c>
      <c r="I160" s="376"/>
      <c r="J160" s="408"/>
      <c r="K160" s="409"/>
      <c r="L160" s="409"/>
      <c r="M160" s="410"/>
      <c r="N160" s="376"/>
      <c r="O160" s="376"/>
      <c r="P160" s="430"/>
      <c r="Q160" s="377"/>
      <c r="R160" s="435"/>
      <c r="S160" s="435"/>
      <c r="T160" s="435"/>
      <c r="U160" s="435"/>
      <c r="V160" s="435"/>
      <c r="W160" s="435"/>
      <c r="X160" s="435"/>
      <c r="Y160" s="435"/>
      <c r="Z160" s="435"/>
      <c r="AA160" s="435"/>
      <c r="AB160" s="377"/>
      <c r="AC160" s="377"/>
      <c r="AD160" s="377"/>
      <c r="AE160" s="377"/>
      <c r="AF160" s="377"/>
      <c r="AG160" s="376"/>
    </row>
    <row r="161" spans="1:33" ht="15.75" thickBot="1" x14ac:dyDescent="0.3">
      <c r="A161" s="388"/>
      <c r="B161" s="376"/>
      <c r="C161" s="376"/>
      <c r="D161" s="329">
        <v>30</v>
      </c>
      <c r="E161" s="329">
        <v>6</v>
      </c>
      <c r="F161" s="329">
        <v>499200</v>
      </c>
      <c r="G161" s="329">
        <v>518598</v>
      </c>
      <c r="H161" s="329">
        <v>537996</v>
      </c>
      <c r="I161" s="376"/>
      <c r="J161" s="408"/>
      <c r="K161" s="409"/>
      <c r="L161" s="409"/>
      <c r="M161" s="410"/>
      <c r="N161" s="376"/>
      <c r="O161" s="376"/>
      <c r="P161" s="322">
        <v>30</v>
      </c>
      <c r="Q161" s="326"/>
      <c r="R161" s="326"/>
      <c r="S161" s="327">
        <v>10</v>
      </c>
      <c r="T161" s="327">
        <v>15</v>
      </c>
      <c r="U161" s="327">
        <v>20</v>
      </c>
      <c r="V161" s="327">
        <v>25</v>
      </c>
      <c r="W161" s="327">
        <v>30</v>
      </c>
      <c r="X161" s="327">
        <v>35</v>
      </c>
      <c r="Y161" s="327">
        <v>40</v>
      </c>
      <c r="Z161" s="327">
        <v>45</v>
      </c>
      <c r="AA161" s="327">
        <v>50</v>
      </c>
      <c r="AB161" s="327">
        <v>60</v>
      </c>
      <c r="AC161" s="327">
        <v>70</v>
      </c>
      <c r="AD161" s="327">
        <v>80</v>
      </c>
      <c r="AE161" s="327">
        <v>90</v>
      </c>
      <c r="AF161" s="327">
        <v>100</v>
      </c>
      <c r="AG161" s="376"/>
    </row>
    <row r="162" spans="1:33" ht="15.75" thickBot="1" x14ac:dyDescent="0.3">
      <c r="A162" s="389"/>
      <c r="B162" s="377"/>
      <c r="C162" s="377"/>
      <c r="D162" s="328">
        <v>100</v>
      </c>
      <c r="E162" s="328">
        <v>20</v>
      </c>
      <c r="F162" s="328">
        <v>499200</v>
      </c>
      <c r="G162" s="328">
        <v>518600</v>
      </c>
      <c r="H162" s="328">
        <v>538000</v>
      </c>
      <c r="I162" s="377"/>
      <c r="J162" s="411"/>
      <c r="K162" s="412"/>
      <c r="L162" s="412"/>
      <c r="M162" s="413"/>
      <c r="N162" s="377"/>
      <c r="O162" s="377"/>
      <c r="P162" s="322">
        <v>60</v>
      </c>
      <c r="Q162" s="326"/>
      <c r="R162" s="326"/>
      <c r="S162" s="327">
        <v>10</v>
      </c>
      <c r="T162" s="327">
        <v>15</v>
      </c>
      <c r="U162" s="327">
        <v>20</v>
      </c>
      <c r="V162" s="327">
        <v>25</v>
      </c>
      <c r="W162" s="327">
        <v>30</v>
      </c>
      <c r="X162" s="327">
        <v>35</v>
      </c>
      <c r="Y162" s="327">
        <v>40</v>
      </c>
      <c r="Z162" s="327">
        <v>45</v>
      </c>
      <c r="AA162" s="327">
        <v>50</v>
      </c>
      <c r="AB162" s="327">
        <v>60</v>
      </c>
      <c r="AC162" s="327">
        <v>70</v>
      </c>
      <c r="AD162" s="327">
        <v>80</v>
      </c>
      <c r="AE162" s="327">
        <v>90</v>
      </c>
      <c r="AF162" s="327">
        <v>100</v>
      </c>
      <c r="AG162" s="377"/>
    </row>
    <row r="163" spans="1:33" ht="15.75" thickBot="1" x14ac:dyDescent="0.3">
      <c r="A163" s="378" t="s">
        <v>1500</v>
      </c>
      <c r="B163" s="381" t="s">
        <v>1899</v>
      </c>
      <c r="C163" s="381" t="s">
        <v>3</v>
      </c>
      <c r="D163" s="384">
        <v>100</v>
      </c>
      <c r="E163" s="384">
        <v>20</v>
      </c>
      <c r="F163" s="325">
        <v>1427</v>
      </c>
      <c r="G163" s="325" t="s">
        <v>1898</v>
      </c>
      <c r="H163" s="325">
        <v>1432</v>
      </c>
      <c r="I163" s="431">
        <v>11079</v>
      </c>
      <c r="J163" s="325">
        <v>832</v>
      </c>
      <c r="K163" s="325">
        <v>847</v>
      </c>
      <c r="L163" s="325">
        <v>862</v>
      </c>
      <c r="M163" s="381">
        <v>595</v>
      </c>
      <c r="N163" s="381" t="s">
        <v>1828</v>
      </c>
      <c r="O163" s="381" t="s">
        <v>1892</v>
      </c>
      <c r="P163" s="322">
        <v>15</v>
      </c>
      <c r="Q163" s="320"/>
      <c r="R163" s="321">
        <v>5</v>
      </c>
      <c r="S163" s="321">
        <v>10</v>
      </c>
      <c r="T163" s="320"/>
      <c r="U163" s="320"/>
      <c r="V163" s="320"/>
      <c r="W163" s="320"/>
      <c r="X163" s="320"/>
      <c r="Y163" s="320"/>
      <c r="Z163" s="320"/>
      <c r="AA163" s="320"/>
      <c r="AB163" s="320"/>
      <c r="AC163" s="320"/>
      <c r="AD163" s="320"/>
      <c r="AE163" s="320"/>
      <c r="AF163" s="320"/>
      <c r="AG163" s="394">
        <v>10</v>
      </c>
    </row>
    <row r="164" spans="1:33" ht="15.75" thickBot="1" x14ac:dyDescent="0.3">
      <c r="A164" s="379"/>
      <c r="B164" s="382"/>
      <c r="C164" s="382"/>
      <c r="D164" s="385"/>
      <c r="E164" s="385"/>
      <c r="F164" s="324">
        <v>285400</v>
      </c>
      <c r="G164" s="324">
        <v>285900</v>
      </c>
      <c r="H164" s="324">
        <v>286400</v>
      </c>
      <c r="I164" s="432"/>
      <c r="J164" s="324">
        <v>166400</v>
      </c>
      <c r="K164" s="324">
        <v>169400</v>
      </c>
      <c r="L164" s="324">
        <v>172400</v>
      </c>
      <c r="M164" s="382"/>
      <c r="N164" s="382"/>
      <c r="O164" s="382"/>
      <c r="P164" s="322">
        <v>30</v>
      </c>
      <c r="Q164" s="320"/>
      <c r="R164" s="320"/>
      <c r="S164" s="320"/>
      <c r="T164" s="320"/>
      <c r="U164" s="320"/>
      <c r="V164" s="320"/>
      <c r="W164" s="320"/>
      <c r="X164" s="320"/>
      <c r="Y164" s="320"/>
      <c r="Z164" s="320"/>
      <c r="AA164" s="320"/>
      <c r="AB164" s="320"/>
      <c r="AC164" s="320"/>
      <c r="AD164" s="320"/>
      <c r="AE164" s="320"/>
      <c r="AF164" s="320"/>
      <c r="AG164" s="395"/>
    </row>
    <row r="165" spans="1:33" ht="15.75" thickBot="1" x14ac:dyDescent="0.3">
      <c r="A165" s="380"/>
      <c r="B165" s="383"/>
      <c r="C165" s="383"/>
      <c r="D165" s="386"/>
      <c r="E165" s="386"/>
      <c r="F165" s="323"/>
      <c r="G165" s="323"/>
      <c r="H165" s="323"/>
      <c r="I165" s="433"/>
      <c r="J165" s="323"/>
      <c r="K165" s="323"/>
      <c r="L165" s="323"/>
      <c r="M165" s="383"/>
      <c r="N165" s="383"/>
      <c r="O165" s="383"/>
      <c r="P165" s="322">
        <v>60</v>
      </c>
      <c r="Q165" s="320"/>
      <c r="R165" s="320"/>
      <c r="S165" s="320"/>
      <c r="T165" s="320"/>
      <c r="U165" s="320"/>
      <c r="V165" s="320"/>
      <c r="W165" s="320"/>
      <c r="X165" s="320"/>
      <c r="Y165" s="320"/>
      <c r="Z165" s="320"/>
      <c r="AA165" s="320"/>
      <c r="AB165" s="320"/>
      <c r="AC165" s="320"/>
      <c r="AD165" s="320"/>
      <c r="AE165" s="320"/>
      <c r="AF165" s="320"/>
      <c r="AG165" s="396"/>
    </row>
    <row r="166" spans="1:33" ht="15.75" thickBot="1" x14ac:dyDescent="0.3">
      <c r="A166" s="397" t="s">
        <v>1501</v>
      </c>
      <c r="B166" s="393" t="s">
        <v>1897</v>
      </c>
      <c r="C166" s="393" t="s">
        <v>3</v>
      </c>
      <c r="D166" s="398">
        <v>100</v>
      </c>
      <c r="E166" s="398">
        <v>20</v>
      </c>
      <c r="F166" s="330">
        <v>1432</v>
      </c>
      <c r="G166" s="330" t="s">
        <v>1868</v>
      </c>
      <c r="H166" s="330">
        <v>1517</v>
      </c>
      <c r="I166" s="393" t="s">
        <v>1867</v>
      </c>
      <c r="J166" s="330">
        <v>832</v>
      </c>
      <c r="K166" s="330">
        <v>847</v>
      </c>
      <c r="L166" s="330">
        <v>862</v>
      </c>
      <c r="M166" s="393">
        <v>600</v>
      </c>
      <c r="N166" s="393" t="s">
        <v>1828</v>
      </c>
      <c r="O166" s="393" t="s">
        <v>1892</v>
      </c>
      <c r="P166" s="322">
        <v>15</v>
      </c>
      <c r="Q166" s="326"/>
      <c r="R166" s="327">
        <v>5</v>
      </c>
      <c r="S166" s="327">
        <v>10</v>
      </c>
      <c r="T166" s="327">
        <v>15</v>
      </c>
      <c r="U166" s="327">
        <v>20</v>
      </c>
      <c r="V166" s="326"/>
      <c r="W166" s="326"/>
      <c r="X166" s="326"/>
      <c r="Y166" s="326"/>
      <c r="Z166" s="326"/>
      <c r="AA166" s="326"/>
      <c r="AB166" s="326"/>
      <c r="AC166" s="326"/>
      <c r="AD166" s="326"/>
      <c r="AE166" s="326"/>
      <c r="AF166" s="326"/>
      <c r="AG166" s="393"/>
    </row>
    <row r="167" spans="1:33" ht="15.75" thickBot="1" x14ac:dyDescent="0.3">
      <c r="A167" s="388"/>
      <c r="B167" s="376"/>
      <c r="C167" s="376"/>
      <c r="D167" s="391"/>
      <c r="E167" s="391"/>
      <c r="F167" s="329">
        <v>286400</v>
      </c>
      <c r="G167" s="329">
        <v>294900</v>
      </c>
      <c r="H167" s="329">
        <v>303400</v>
      </c>
      <c r="I167" s="376"/>
      <c r="J167" s="329">
        <v>166400</v>
      </c>
      <c r="K167" s="329">
        <v>169400</v>
      </c>
      <c r="L167" s="329">
        <v>172400</v>
      </c>
      <c r="M167" s="376"/>
      <c r="N167" s="376"/>
      <c r="O167" s="376"/>
      <c r="P167" s="322">
        <v>30</v>
      </c>
      <c r="Q167" s="326"/>
      <c r="R167" s="326"/>
      <c r="S167" s="327">
        <v>10</v>
      </c>
      <c r="T167" s="327">
        <v>15</v>
      </c>
      <c r="U167" s="327">
        <v>20</v>
      </c>
      <c r="V167" s="326"/>
      <c r="W167" s="326"/>
      <c r="X167" s="326"/>
      <c r="Y167" s="326"/>
      <c r="Z167" s="326"/>
      <c r="AA167" s="326"/>
      <c r="AB167" s="326"/>
      <c r="AC167" s="326"/>
      <c r="AD167" s="326"/>
      <c r="AE167" s="326"/>
      <c r="AF167" s="326"/>
      <c r="AG167" s="376"/>
    </row>
    <row r="168" spans="1:33" ht="15.75" thickBot="1" x14ac:dyDescent="0.3">
      <c r="A168" s="389"/>
      <c r="B168" s="377"/>
      <c r="C168" s="377"/>
      <c r="D168" s="392"/>
      <c r="E168" s="392"/>
      <c r="F168" s="328"/>
      <c r="G168" s="328"/>
      <c r="H168" s="328"/>
      <c r="I168" s="377"/>
      <c r="J168" s="328"/>
      <c r="K168" s="328"/>
      <c r="L168" s="328"/>
      <c r="M168" s="377"/>
      <c r="N168" s="377"/>
      <c r="O168" s="377"/>
      <c r="P168" s="322">
        <v>60</v>
      </c>
      <c r="Q168" s="326"/>
      <c r="R168" s="326"/>
      <c r="S168" s="326"/>
      <c r="T168" s="326"/>
      <c r="U168" s="326"/>
      <c r="V168" s="326"/>
      <c r="W168" s="326"/>
      <c r="X168" s="326"/>
      <c r="Y168" s="326"/>
      <c r="Z168" s="326"/>
      <c r="AA168" s="326"/>
      <c r="AB168" s="326"/>
      <c r="AC168" s="326"/>
      <c r="AD168" s="326"/>
      <c r="AE168" s="326"/>
      <c r="AF168" s="326"/>
      <c r="AG168" s="377"/>
    </row>
    <row r="169" spans="1:33" ht="15.75" thickBot="1" x14ac:dyDescent="0.3">
      <c r="A169" s="378" t="s">
        <v>1502</v>
      </c>
      <c r="B169" s="381" t="s">
        <v>1899</v>
      </c>
      <c r="C169" s="381" t="s">
        <v>3</v>
      </c>
      <c r="D169" s="384">
        <v>100</v>
      </c>
      <c r="E169" s="384">
        <v>20</v>
      </c>
      <c r="F169" s="325">
        <v>1427</v>
      </c>
      <c r="G169" s="325" t="s">
        <v>1898</v>
      </c>
      <c r="H169" s="325">
        <v>1432</v>
      </c>
      <c r="I169" s="431">
        <v>12905</v>
      </c>
      <c r="J169" s="325">
        <v>880</v>
      </c>
      <c r="K169" s="325" t="s">
        <v>1895</v>
      </c>
      <c r="L169" s="325">
        <v>915</v>
      </c>
      <c r="M169" s="381">
        <v>547</v>
      </c>
      <c r="N169" s="381" t="s">
        <v>1828</v>
      </c>
      <c r="O169" s="381" t="s">
        <v>1892</v>
      </c>
      <c r="P169" s="322">
        <v>15</v>
      </c>
      <c r="Q169" s="320"/>
      <c r="R169" s="321">
        <v>5</v>
      </c>
      <c r="S169" s="321">
        <v>10</v>
      </c>
      <c r="T169" s="320"/>
      <c r="U169" s="320"/>
      <c r="V169" s="320"/>
      <c r="W169" s="320"/>
      <c r="X169" s="320"/>
      <c r="Y169" s="320"/>
      <c r="Z169" s="320"/>
      <c r="AA169" s="320"/>
      <c r="AB169" s="320"/>
      <c r="AC169" s="320"/>
      <c r="AD169" s="320"/>
      <c r="AE169" s="320"/>
      <c r="AF169" s="320"/>
      <c r="AG169" s="394">
        <v>10</v>
      </c>
    </row>
    <row r="170" spans="1:33" ht="15.75" thickBot="1" x14ac:dyDescent="0.3">
      <c r="A170" s="379"/>
      <c r="B170" s="382"/>
      <c r="C170" s="382"/>
      <c r="D170" s="385"/>
      <c r="E170" s="385"/>
      <c r="F170" s="324">
        <v>285400</v>
      </c>
      <c r="G170" s="324">
        <v>285900</v>
      </c>
      <c r="H170" s="324">
        <v>286400</v>
      </c>
      <c r="I170" s="432"/>
      <c r="J170" s="324">
        <v>176000</v>
      </c>
      <c r="K170" s="324">
        <v>179500</v>
      </c>
      <c r="L170" s="324">
        <v>183000</v>
      </c>
      <c r="M170" s="382"/>
      <c r="N170" s="382"/>
      <c r="O170" s="382"/>
      <c r="P170" s="322">
        <v>30</v>
      </c>
      <c r="Q170" s="320"/>
      <c r="R170" s="320"/>
      <c r="S170" s="320"/>
      <c r="T170" s="320"/>
      <c r="U170" s="320"/>
      <c r="V170" s="320"/>
      <c r="W170" s="320"/>
      <c r="X170" s="320"/>
      <c r="Y170" s="320"/>
      <c r="Z170" s="320"/>
      <c r="AA170" s="320"/>
      <c r="AB170" s="320"/>
      <c r="AC170" s="320"/>
      <c r="AD170" s="320"/>
      <c r="AE170" s="320"/>
      <c r="AF170" s="320"/>
      <c r="AG170" s="395"/>
    </row>
    <row r="171" spans="1:33" ht="15.75" thickBot="1" x14ac:dyDescent="0.3">
      <c r="A171" s="380"/>
      <c r="B171" s="383"/>
      <c r="C171" s="383"/>
      <c r="D171" s="386"/>
      <c r="E171" s="386"/>
      <c r="F171" s="323"/>
      <c r="G171" s="323"/>
      <c r="H171" s="323"/>
      <c r="I171" s="433"/>
      <c r="J171" s="323"/>
      <c r="K171" s="323"/>
      <c r="L171" s="323"/>
      <c r="M171" s="383"/>
      <c r="N171" s="383"/>
      <c r="O171" s="383"/>
      <c r="P171" s="322">
        <v>60</v>
      </c>
      <c r="Q171" s="320"/>
      <c r="R171" s="320"/>
      <c r="S171" s="320"/>
      <c r="T171" s="320"/>
      <c r="U171" s="320"/>
      <c r="V171" s="320"/>
      <c r="W171" s="320"/>
      <c r="X171" s="320"/>
      <c r="Y171" s="320"/>
      <c r="Z171" s="320"/>
      <c r="AA171" s="320"/>
      <c r="AB171" s="320"/>
      <c r="AC171" s="320"/>
      <c r="AD171" s="320"/>
      <c r="AE171" s="320"/>
      <c r="AF171" s="320"/>
      <c r="AG171" s="396"/>
    </row>
    <row r="172" spans="1:33" ht="15.75" thickBot="1" x14ac:dyDescent="0.3">
      <c r="A172" s="397" t="s">
        <v>1503</v>
      </c>
      <c r="B172" s="393" t="s">
        <v>1897</v>
      </c>
      <c r="C172" s="393" t="s">
        <v>3</v>
      </c>
      <c r="D172" s="398">
        <v>100</v>
      </c>
      <c r="E172" s="398">
        <v>20</v>
      </c>
      <c r="F172" s="330">
        <v>1432</v>
      </c>
      <c r="G172" s="330" t="s">
        <v>1868</v>
      </c>
      <c r="H172" s="330">
        <v>1517</v>
      </c>
      <c r="I172" s="393" t="s">
        <v>1896</v>
      </c>
      <c r="J172" s="330">
        <v>880</v>
      </c>
      <c r="K172" s="330" t="s">
        <v>1895</v>
      </c>
      <c r="L172" s="330">
        <v>915</v>
      </c>
      <c r="M172" s="393">
        <v>552</v>
      </c>
      <c r="N172" s="393" t="s">
        <v>1828</v>
      </c>
      <c r="O172" s="393" t="s">
        <v>1892</v>
      </c>
      <c r="P172" s="322">
        <v>15</v>
      </c>
      <c r="Q172" s="326"/>
      <c r="R172" s="327">
        <v>5</v>
      </c>
      <c r="S172" s="327">
        <v>10</v>
      </c>
      <c r="T172" s="327">
        <v>15</v>
      </c>
      <c r="U172" s="327">
        <v>20</v>
      </c>
      <c r="V172" s="326"/>
      <c r="W172" s="326"/>
      <c r="X172" s="326"/>
      <c r="Y172" s="326"/>
      <c r="Z172" s="326"/>
      <c r="AA172" s="326"/>
      <c r="AB172" s="326"/>
      <c r="AC172" s="326"/>
      <c r="AD172" s="326"/>
      <c r="AE172" s="326"/>
      <c r="AF172" s="326"/>
      <c r="AG172" s="393"/>
    </row>
    <row r="173" spans="1:33" ht="15.75" thickBot="1" x14ac:dyDescent="0.3">
      <c r="A173" s="388"/>
      <c r="B173" s="376"/>
      <c r="C173" s="376"/>
      <c r="D173" s="391"/>
      <c r="E173" s="391"/>
      <c r="F173" s="329">
        <v>286400</v>
      </c>
      <c r="G173" s="329">
        <v>294900</v>
      </c>
      <c r="H173" s="329">
        <v>303400</v>
      </c>
      <c r="I173" s="376"/>
      <c r="J173" s="329">
        <v>176000</v>
      </c>
      <c r="K173" s="329">
        <v>179500</v>
      </c>
      <c r="L173" s="329">
        <v>183000</v>
      </c>
      <c r="M173" s="376"/>
      <c r="N173" s="376"/>
      <c r="O173" s="376"/>
      <c r="P173" s="322">
        <v>30</v>
      </c>
      <c r="Q173" s="326"/>
      <c r="R173" s="326"/>
      <c r="S173" s="327">
        <v>10</v>
      </c>
      <c r="T173" s="327">
        <v>15</v>
      </c>
      <c r="U173" s="327">
        <v>20</v>
      </c>
      <c r="V173" s="326"/>
      <c r="W173" s="326"/>
      <c r="X173" s="326"/>
      <c r="Y173" s="326"/>
      <c r="Z173" s="326"/>
      <c r="AA173" s="326"/>
      <c r="AB173" s="326"/>
      <c r="AC173" s="326"/>
      <c r="AD173" s="326"/>
      <c r="AE173" s="326"/>
      <c r="AF173" s="326"/>
      <c r="AG173" s="376"/>
    </row>
    <row r="174" spans="1:33" ht="15.75" thickBot="1" x14ac:dyDescent="0.3">
      <c r="A174" s="389"/>
      <c r="B174" s="377"/>
      <c r="C174" s="377"/>
      <c r="D174" s="392"/>
      <c r="E174" s="392"/>
      <c r="F174" s="328"/>
      <c r="G174" s="328"/>
      <c r="H174" s="328"/>
      <c r="I174" s="377"/>
      <c r="J174" s="328"/>
      <c r="K174" s="328"/>
      <c r="L174" s="328"/>
      <c r="M174" s="377"/>
      <c r="N174" s="377"/>
      <c r="O174" s="377"/>
      <c r="P174" s="322">
        <v>60</v>
      </c>
      <c r="Q174" s="326"/>
      <c r="R174" s="326"/>
      <c r="S174" s="326"/>
      <c r="T174" s="326"/>
      <c r="U174" s="326"/>
      <c r="V174" s="326"/>
      <c r="W174" s="326"/>
      <c r="X174" s="326"/>
      <c r="Y174" s="326"/>
      <c r="Z174" s="326"/>
      <c r="AA174" s="326"/>
      <c r="AB174" s="326"/>
      <c r="AC174" s="326"/>
      <c r="AD174" s="326"/>
      <c r="AE174" s="326"/>
      <c r="AF174" s="326"/>
      <c r="AG174" s="377"/>
    </row>
    <row r="175" spans="1:33" ht="15.75" thickBot="1" x14ac:dyDescent="0.3">
      <c r="A175" s="378" t="s">
        <v>1504</v>
      </c>
      <c r="B175" s="381" t="s">
        <v>1894</v>
      </c>
      <c r="C175" s="381" t="s">
        <v>99</v>
      </c>
      <c r="D175" s="384">
        <v>100</v>
      </c>
      <c r="E175" s="384">
        <v>20</v>
      </c>
      <c r="F175" s="381"/>
      <c r="G175" s="381"/>
      <c r="H175" s="381"/>
      <c r="I175" s="381">
        <v>15</v>
      </c>
      <c r="J175" s="325">
        <v>2010</v>
      </c>
      <c r="K175" s="325" t="s">
        <v>1893</v>
      </c>
      <c r="L175" s="325">
        <v>2025</v>
      </c>
      <c r="M175" s="381"/>
      <c r="N175" s="381" t="s">
        <v>409</v>
      </c>
      <c r="O175" s="381" t="s">
        <v>1892</v>
      </c>
      <c r="P175" s="322">
        <v>15</v>
      </c>
      <c r="Q175" s="320"/>
      <c r="R175" s="321">
        <v>5</v>
      </c>
      <c r="S175" s="321">
        <v>10</v>
      </c>
      <c r="T175" s="321">
        <v>15</v>
      </c>
      <c r="U175" s="320"/>
      <c r="V175" s="320"/>
      <c r="W175" s="320"/>
      <c r="X175" s="320"/>
      <c r="Y175" s="320"/>
      <c r="Z175" s="320"/>
      <c r="AA175" s="320"/>
      <c r="AB175" s="320"/>
      <c r="AC175" s="320"/>
      <c r="AD175" s="320"/>
      <c r="AE175" s="320"/>
      <c r="AF175" s="320"/>
      <c r="AG175" s="381"/>
    </row>
    <row r="176" spans="1:33" ht="15.75" thickBot="1" x14ac:dyDescent="0.3">
      <c r="A176" s="379"/>
      <c r="B176" s="382"/>
      <c r="C176" s="382"/>
      <c r="D176" s="385"/>
      <c r="E176" s="385"/>
      <c r="F176" s="382"/>
      <c r="G176" s="382"/>
      <c r="H176" s="382"/>
      <c r="I176" s="382"/>
      <c r="J176" s="324">
        <v>402000</v>
      </c>
      <c r="K176" s="324">
        <v>403500</v>
      </c>
      <c r="L176" s="324">
        <v>405000</v>
      </c>
      <c r="M176" s="382"/>
      <c r="N176" s="382"/>
      <c r="O176" s="382"/>
      <c r="P176" s="322">
        <v>30</v>
      </c>
      <c r="Q176" s="320"/>
      <c r="R176" s="320"/>
      <c r="S176" s="321">
        <v>10</v>
      </c>
      <c r="T176" s="321">
        <v>15</v>
      </c>
      <c r="U176" s="320"/>
      <c r="V176" s="320"/>
      <c r="W176" s="320"/>
      <c r="X176" s="320"/>
      <c r="Y176" s="320"/>
      <c r="Z176" s="320"/>
      <c r="AA176" s="320"/>
      <c r="AB176" s="320"/>
      <c r="AC176" s="320"/>
      <c r="AD176" s="320"/>
      <c r="AE176" s="320"/>
      <c r="AF176" s="320"/>
      <c r="AG176" s="382"/>
    </row>
    <row r="177" spans="1:33" ht="15.75" thickBot="1" x14ac:dyDescent="0.3">
      <c r="A177" s="380"/>
      <c r="B177" s="383"/>
      <c r="C177" s="383"/>
      <c r="D177" s="386"/>
      <c r="E177" s="386"/>
      <c r="F177" s="383"/>
      <c r="G177" s="383"/>
      <c r="H177" s="383"/>
      <c r="I177" s="383"/>
      <c r="J177" s="323"/>
      <c r="K177" s="323"/>
      <c r="L177" s="323"/>
      <c r="M177" s="383"/>
      <c r="N177" s="383"/>
      <c r="O177" s="383"/>
      <c r="P177" s="322">
        <v>60</v>
      </c>
      <c r="Q177" s="320"/>
      <c r="R177" s="320"/>
      <c r="S177" s="321">
        <v>10</v>
      </c>
      <c r="T177" s="321">
        <v>15</v>
      </c>
      <c r="U177" s="320"/>
      <c r="V177" s="320"/>
      <c r="W177" s="320"/>
      <c r="X177" s="320"/>
      <c r="Y177" s="320"/>
      <c r="Z177" s="320"/>
      <c r="AA177" s="320"/>
      <c r="AB177" s="320"/>
      <c r="AC177" s="320"/>
      <c r="AD177" s="320"/>
      <c r="AE177" s="320"/>
      <c r="AF177" s="320"/>
      <c r="AG177" s="383"/>
    </row>
    <row r="178" spans="1:33" ht="15.75" thickBot="1" x14ac:dyDescent="0.3">
      <c r="A178" s="397" t="s">
        <v>1505</v>
      </c>
      <c r="B178" s="393" t="s">
        <v>1891</v>
      </c>
      <c r="C178" s="393" t="s">
        <v>44</v>
      </c>
      <c r="D178" s="398">
        <v>15</v>
      </c>
      <c r="E178" s="398">
        <v>1</v>
      </c>
      <c r="F178" s="330">
        <v>5925</v>
      </c>
      <c r="G178" s="330">
        <v>6525</v>
      </c>
      <c r="H178" s="330">
        <v>7125</v>
      </c>
      <c r="I178" s="393">
        <v>1200</v>
      </c>
      <c r="J178" s="405"/>
      <c r="K178" s="406"/>
      <c r="L178" s="406"/>
      <c r="M178" s="407"/>
      <c r="N178" s="393" t="s">
        <v>1828</v>
      </c>
      <c r="O178" s="393" t="s">
        <v>1856</v>
      </c>
      <c r="P178" s="322">
        <v>15</v>
      </c>
      <c r="Q178" s="326"/>
      <c r="R178" s="326"/>
      <c r="S178" s="326"/>
      <c r="T178" s="326"/>
      <c r="U178" s="327">
        <v>20</v>
      </c>
      <c r="V178" s="326"/>
      <c r="W178" s="326"/>
      <c r="X178" s="326"/>
      <c r="Y178" s="327">
        <v>40</v>
      </c>
      <c r="Z178" s="326"/>
      <c r="AA178" s="326"/>
      <c r="AB178" s="326"/>
      <c r="AC178" s="326"/>
      <c r="AD178" s="326"/>
      <c r="AE178" s="326"/>
      <c r="AF178" s="326"/>
      <c r="AG178" s="393"/>
    </row>
    <row r="179" spans="1:33" ht="15.75" thickBot="1" x14ac:dyDescent="0.3">
      <c r="A179" s="388"/>
      <c r="B179" s="376"/>
      <c r="C179" s="376"/>
      <c r="D179" s="391"/>
      <c r="E179" s="391"/>
      <c r="F179" s="329">
        <v>795000</v>
      </c>
      <c r="G179" s="329">
        <v>835000</v>
      </c>
      <c r="H179" s="329">
        <v>875000</v>
      </c>
      <c r="I179" s="376"/>
      <c r="J179" s="408"/>
      <c r="K179" s="409"/>
      <c r="L179" s="409"/>
      <c r="M179" s="410"/>
      <c r="N179" s="376"/>
      <c r="O179" s="376"/>
      <c r="P179" s="322">
        <v>30</v>
      </c>
      <c r="Q179" s="326"/>
      <c r="R179" s="326"/>
      <c r="S179" s="326"/>
      <c r="T179" s="326"/>
      <c r="U179" s="327">
        <v>20</v>
      </c>
      <c r="V179" s="326"/>
      <c r="W179" s="326"/>
      <c r="X179" s="326"/>
      <c r="Y179" s="327">
        <v>40</v>
      </c>
      <c r="Z179" s="326"/>
      <c r="AA179" s="326"/>
      <c r="AB179" s="327">
        <v>60</v>
      </c>
      <c r="AC179" s="326"/>
      <c r="AD179" s="327">
        <v>80</v>
      </c>
      <c r="AE179" s="326"/>
      <c r="AF179" s="327">
        <v>100</v>
      </c>
      <c r="AG179" s="376"/>
    </row>
    <row r="180" spans="1:33" ht="15.75" thickBot="1" x14ac:dyDescent="0.3">
      <c r="A180" s="389"/>
      <c r="B180" s="377"/>
      <c r="C180" s="377"/>
      <c r="D180" s="392"/>
      <c r="E180" s="392"/>
      <c r="F180" s="328"/>
      <c r="G180" s="328"/>
      <c r="H180" s="328"/>
      <c r="I180" s="377"/>
      <c r="J180" s="411"/>
      <c r="K180" s="412"/>
      <c r="L180" s="412"/>
      <c r="M180" s="413"/>
      <c r="N180" s="377"/>
      <c r="O180" s="377"/>
      <c r="P180" s="322">
        <v>60</v>
      </c>
      <c r="Q180" s="326"/>
      <c r="R180" s="326"/>
      <c r="S180" s="326"/>
      <c r="T180" s="326"/>
      <c r="U180" s="327">
        <v>20</v>
      </c>
      <c r="V180" s="326"/>
      <c r="W180" s="326"/>
      <c r="X180" s="326"/>
      <c r="Y180" s="327">
        <v>40</v>
      </c>
      <c r="Z180" s="326"/>
      <c r="AA180" s="326"/>
      <c r="AB180" s="327">
        <v>60</v>
      </c>
      <c r="AC180" s="326"/>
      <c r="AD180" s="327">
        <v>80</v>
      </c>
      <c r="AE180" s="326"/>
      <c r="AF180" s="327">
        <v>100</v>
      </c>
      <c r="AG180" s="377"/>
    </row>
    <row r="181" spans="1:33" ht="15.75" thickBot="1" x14ac:dyDescent="0.3">
      <c r="A181" s="378" t="s">
        <v>1506</v>
      </c>
      <c r="B181" s="381" t="s">
        <v>1890</v>
      </c>
      <c r="C181" s="381" t="s">
        <v>99</v>
      </c>
      <c r="D181" s="384">
        <v>100</v>
      </c>
      <c r="E181" s="384">
        <v>20</v>
      </c>
      <c r="F181" s="381"/>
      <c r="G181" s="381"/>
      <c r="H181" s="381"/>
      <c r="I181" s="381">
        <v>100</v>
      </c>
      <c r="J181" s="325">
        <v>2300</v>
      </c>
      <c r="K181" s="325">
        <v>2350</v>
      </c>
      <c r="L181" s="325">
        <v>2400</v>
      </c>
      <c r="M181" s="381"/>
      <c r="N181" s="381" t="s">
        <v>1889</v>
      </c>
      <c r="O181" s="381" t="s">
        <v>1861</v>
      </c>
      <c r="P181" s="322">
        <v>15</v>
      </c>
      <c r="Q181" s="320"/>
      <c r="R181" s="321">
        <v>5</v>
      </c>
      <c r="S181" s="321">
        <v>10</v>
      </c>
      <c r="T181" s="321">
        <v>15</v>
      </c>
      <c r="U181" s="321">
        <v>20</v>
      </c>
      <c r="V181" s="321">
        <v>25</v>
      </c>
      <c r="W181" s="321">
        <v>30</v>
      </c>
      <c r="X181" s="320"/>
      <c r="Y181" s="321">
        <v>40</v>
      </c>
      <c r="Z181" s="320"/>
      <c r="AA181" s="321">
        <v>50</v>
      </c>
      <c r="AB181" s="320"/>
      <c r="AC181" s="320"/>
      <c r="AD181" s="320"/>
      <c r="AE181" s="320"/>
      <c r="AF181" s="320"/>
      <c r="AG181" s="381"/>
    </row>
    <row r="182" spans="1:33" ht="15.75" thickBot="1" x14ac:dyDescent="0.3">
      <c r="A182" s="379"/>
      <c r="B182" s="382"/>
      <c r="C182" s="382"/>
      <c r="D182" s="385"/>
      <c r="E182" s="385"/>
      <c r="F182" s="382"/>
      <c r="G182" s="382"/>
      <c r="H182" s="382"/>
      <c r="I182" s="382"/>
      <c r="J182" s="324">
        <v>460000</v>
      </c>
      <c r="K182" s="324">
        <v>470000</v>
      </c>
      <c r="L182" s="324">
        <v>480000</v>
      </c>
      <c r="M182" s="382"/>
      <c r="N182" s="382"/>
      <c r="O182" s="382"/>
      <c r="P182" s="322">
        <v>30</v>
      </c>
      <c r="Q182" s="320"/>
      <c r="R182" s="320"/>
      <c r="S182" s="321">
        <v>10</v>
      </c>
      <c r="T182" s="321">
        <v>15</v>
      </c>
      <c r="U182" s="321">
        <v>20</v>
      </c>
      <c r="V182" s="321">
        <v>25</v>
      </c>
      <c r="W182" s="321">
        <v>30</v>
      </c>
      <c r="X182" s="320"/>
      <c r="Y182" s="321">
        <v>40</v>
      </c>
      <c r="Z182" s="320"/>
      <c r="AA182" s="321">
        <v>50</v>
      </c>
      <c r="AB182" s="321">
        <v>60</v>
      </c>
      <c r="AC182" s="321">
        <v>70</v>
      </c>
      <c r="AD182" s="321">
        <v>80</v>
      </c>
      <c r="AE182" s="321">
        <v>90</v>
      </c>
      <c r="AF182" s="321">
        <v>100</v>
      </c>
      <c r="AG182" s="382"/>
    </row>
    <row r="183" spans="1:33" ht="15.75" thickBot="1" x14ac:dyDescent="0.3">
      <c r="A183" s="380"/>
      <c r="B183" s="383"/>
      <c r="C183" s="383"/>
      <c r="D183" s="386"/>
      <c r="E183" s="386"/>
      <c r="F183" s="383"/>
      <c r="G183" s="383"/>
      <c r="H183" s="383"/>
      <c r="I183" s="383"/>
      <c r="J183" s="323"/>
      <c r="K183" s="323"/>
      <c r="L183" s="323"/>
      <c r="M183" s="383"/>
      <c r="N183" s="383"/>
      <c r="O183" s="383"/>
      <c r="P183" s="322">
        <v>60</v>
      </c>
      <c r="Q183" s="320"/>
      <c r="R183" s="320"/>
      <c r="S183" s="321">
        <v>10</v>
      </c>
      <c r="T183" s="321">
        <v>15</v>
      </c>
      <c r="U183" s="321">
        <v>20</v>
      </c>
      <c r="V183" s="321">
        <v>25</v>
      </c>
      <c r="W183" s="321">
        <v>30</v>
      </c>
      <c r="X183" s="320"/>
      <c r="Y183" s="321">
        <v>40</v>
      </c>
      <c r="Z183" s="320"/>
      <c r="AA183" s="321">
        <v>50</v>
      </c>
      <c r="AB183" s="321">
        <v>60</v>
      </c>
      <c r="AC183" s="321">
        <v>70</v>
      </c>
      <c r="AD183" s="321">
        <v>80</v>
      </c>
      <c r="AE183" s="321">
        <v>90</v>
      </c>
      <c r="AF183" s="321">
        <v>100</v>
      </c>
      <c r="AG183" s="383"/>
    </row>
    <row r="184" spans="1:33" ht="15.75" thickBot="1" x14ac:dyDescent="0.3">
      <c r="A184" s="397" t="s">
        <v>1507</v>
      </c>
      <c r="B184" s="393" t="s">
        <v>1888</v>
      </c>
      <c r="C184" s="393" t="s">
        <v>99</v>
      </c>
      <c r="D184" s="398">
        <v>100</v>
      </c>
      <c r="E184" s="398">
        <v>20</v>
      </c>
      <c r="F184" s="393"/>
      <c r="G184" s="393"/>
      <c r="H184" s="393"/>
      <c r="I184" s="393">
        <v>40</v>
      </c>
      <c r="J184" s="330">
        <v>1880</v>
      </c>
      <c r="K184" s="330">
        <v>1900</v>
      </c>
      <c r="L184" s="330">
        <v>1920</v>
      </c>
      <c r="M184" s="393"/>
      <c r="N184" s="393" t="s">
        <v>409</v>
      </c>
      <c r="O184" s="393" t="s">
        <v>1861</v>
      </c>
      <c r="P184" s="322">
        <v>15</v>
      </c>
      <c r="Q184" s="326"/>
      <c r="R184" s="327">
        <v>5</v>
      </c>
      <c r="S184" s="327">
        <v>10</v>
      </c>
      <c r="T184" s="327">
        <v>15</v>
      </c>
      <c r="U184" s="327">
        <v>20</v>
      </c>
      <c r="V184" s="327">
        <v>25</v>
      </c>
      <c r="W184" s="327">
        <v>30</v>
      </c>
      <c r="X184" s="327">
        <v>35</v>
      </c>
      <c r="Y184" s="327">
        <v>40</v>
      </c>
      <c r="Z184" s="326"/>
      <c r="AA184" s="326"/>
      <c r="AB184" s="326"/>
      <c r="AC184" s="326"/>
      <c r="AD184" s="326"/>
      <c r="AE184" s="326"/>
      <c r="AF184" s="326"/>
      <c r="AG184" s="393"/>
    </row>
    <row r="185" spans="1:33" ht="15.75" thickBot="1" x14ac:dyDescent="0.3">
      <c r="A185" s="388"/>
      <c r="B185" s="376"/>
      <c r="C185" s="376"/>
      <c r="D185" s="391"/>
      <c r="E185" s="391"/>
      <c r="F185" s="376"/>
      <c r="G185" s="376"/>
      <c r="H185" s="376"/>
      <c r="I185" s="376"/>
      <c r="J185" s="329">
        <v>376000</v>
      </c>
      <c r="K185" s="329">
        <v>380000</v>
      </c>
      <c r="L185" s="329">
        <v>384000</v>
      </c>
      <c r="M185" s="376"/>
      <c r="N185" s="376"/>
      <c r="O185" s="376"/>
      <c r="P185" s="322">
        <v>30</v>
      </c>
      <c r="Q185" s="326"/>
      <c r="R185" s="326"/>
      <c r="S185" s="327">
        <v>10</v>
      </c>
      <c r="T185" s="327">
        <v>15</v>
      </c>
      <c r="U185" s="327">
        <v>20</v>
      </c>
      <c r="V185" s="327">
        <v>25</v>
      </c>
      <c r="W185" s="327">
        <v>30</v>
      </c>
      <c r="X185" s="327">
        <v>35</v>
      </c>
      <c r="Y185" s="327">
        <v>40</v>
      </c>
      <c r="Z185" s="326"/>
      <c r="AA185" s="326"/>
      <c r="AB185" s="326"/>
      <c r="AC185" s="326"/>
      <c r="AD185" s="326"/>
      <c r="AE185" s="326"/>
      <c r="AF185" s="326"/>
      <c r="AG185" s="376"/>
    </row>
    <row r="186" spans="1:33" ht="15.75" thickBot="1" x14ac:dyDescent="0.3">
      <c r="A186" s="389"/>
      <c r="B186" s="377"/>
      <c r="C186" s="377"/>
      <c r="D186" s="392"/>
      <c r="E186" s="392"/>
      <c r="F186" s="377"/>
      <c r="G186" s="377"/>
      <c r="H186" s="377"/>
      <c r="I186" s="377"/>
      <c r="J186" s="328"/>
      <c r="K186" s="328"/>
      <c r="L186" s="328"/>
      <c r="M186" s="377"/>
      <c r="N186" s="377"/>
      <c r="O186" s="377"/>
      <c r="P186" s="322">
        <v>60</v>
      </c>
      <c r="Q186" s="326"/>
      <c r="R186" s="326"/>
      <c r="S186" s="327">
        <v>10</v>
      </c>
      <c r="T186" s="327">
        <v>15</v>
      </c>
      <c r="U186" s="327">
        <v>20</v>
      </c>
      <c r="V186" s="327">
        <v>25</v>
      </c>
      <c r="W186" s="327">
        <v>30</v>
      </c>
      <c r="X186" s="327">
        <v>35</v>
      </c>
      <c r="Y186" s="327">
        <v>40</v>
      </c>
      <c r="Z186" s="326"/>
      <c r="AA186" s="326"/>
      <c r="AB186" s="326"/>
      <c r="AC186" s="326"/>
      <c r="AD186" s="326"/>
      <c r="AE186" s="326"/>
      <c r="AF186" s="326"/>
      <c r="AG186" s="377"/>
    </row>
    <row r="187" spans="1:33" ht="15.75" thickBot="1" x14ac:dyDescent="0.3">
      <c r="A187" s="378" t="s">
        <v>1508</v>
      </c>
      <c r="B187" s="381" t="s">
        <v>1887</v>
      </c>
      <c r="C187" s="381" t="s">
        <v>99</v>
      </c>
      <c r="D187" s="384">
        <v>100</v>
      </c>
      <c r="E187" s="384">
        <v>20</v>
      </c>
      <c r="F187" s="381"/>
      <c r="G187" s="381"/>
      <c r="H187" s="381"/>
      <c r="I187" s="381">
        <v>34</v>
      </c>
      <c r="J187" s="325" t="s">
        <v>1854</v>
      </c>
      <c r="K187" s="325" t="s">
        <v>1864</v>
      </c>
      <c r="L187" s="325" t="s">
        <v>1863</v>
      </c>
      <c r="M187" s="381"/>
      <c r="N187" s="381" t="s">
        <v>1828</v>
      </c>
      <c r="O187" s="381" t="s">
        <v>1886</v>
      </c>
      <c r="P187" s="322">
        <v>15</v>
      </c>
      <c r="Q187" s="320"/>
      <c r="R187" s="321">
        <v>5</v>
      </c>
      <c r="S187" s="321">
        <v>10</v>
      </c>
      <c r="T187" s="320"/>
      <c r="U187" s="320"/>
      <c r="V187" s="320"/>
      <c r="W187" s="320"/>
      <c r="X187" s="320"/>
      <c r="Y187" s="320"/>
      <c r="Z187" s="320"/>
      <c r="AA187" s="320"/>
      <c r="AB187" s="320"/>
      <c r="AC187" s="320"/>
      <c r="AD187" s="320"/>
      <c r="AE187" s="320"/>
      <c r="AF187" s="320"/>
      <c r="AG187" s="381"/>
    </row>
    <row r="188" spans="1:33" ht="15.75" thickBot="1" x14ac:dyDescent="0.3">
      <c r="A188" s="379"/>
      <c r="B188" s="382"/>
      <c r="C188" s="382"/>
      <c r="D188" s="385"/>
      <c r="E188" s="385"/>
      <c r="F188" s="382"/>
      <c r="G188" s="382"/>
      <c r="H188" s="382"/>
      <c r="I188" s="382"/>
      <c r="J188" s="324">
        <v>325300</v>
      </c>
      <c r="K188" s="324">
        <v>328700</v>
      </c>
      <c r="L188" s="324">
        <v>332100</v>
      </c>
      <c r="M188" s="382"/>
      <c r="N188" s="382"/>
      <c r="O188" s="382"/>
      <c r="P188" s="322">
        <v>30</v>
      </c>
      <c r="Q188" s="320"/>
      <c r="R188" s="320"/>
      <c r="S188" s="321">
        <v>10</v>
      </c>
      <c r="T188" s="320"/>
      <c r="U188" s="320"/>
      <c r="V188" s="320"/>
      <c r="W188" s="320"/>
      <c r="X188" s="320"/>
      <c r="Y188" s="320"/>
      <c r="Z188" s="320"/>
      <c r="AA188" s="320"/>
      <c r="AB188" s="320"/>
      <c r="AC188" s="320"/>
      <c r="AD188" s="320"/>
      <c r="AE188" s="320"/>
      <c r="AF188" s="320"/>
      <c r="AG188" s="382"/>
    </row>
    <row r="189" spans="1:33" ht="15.75" thickBot="1" x14ac:dyDescent="0.3">
      <c r="A189" s="380"/>
      <c r="B189" s="383"/>
      <c r="C189" s="383"/>
      <c r="D189" s="386"/>
      <c r="E189" s="386"/>
      <c r="F189" s="383"/>
      <c r="G189" s="383"/>
      <c r="H189" s="383"/>
      <c r="I189" s="383"/>
      <c r="J189" s="323"/>
      <c r="K189" s="323"/>
      <c r="L189" s="323"/>
      <c r="M189" s="383"/>
      <c r="N189" s="383"/>
      <c r="O189" s="383"/>
      <c r="P189" s="322">
        <v>60</v>
      </c>
      <c r="Q189" s="320"/>
      <c r="R189" s="320"/>
      <c r="S189" s="321">
        <v>10</v>
      </c>
      <c r="T189" s="320"/>
      <c r="U189" s="320"/>
      <c r="V189" s="320"/>
      <c r="W189" s="320"/>
      <c r="X189" s="320"/>
      <c r="Y189" s="320"/>
      <c r="Z189" s="320"/>
      <c r="AA189" s="320"/>
      <c r="AB189" s="320"/>
      <c r="AC189" s="320"/>
      <c r="AD189" s="320"/>
      <c r="AE189" s="320"/>
      <c r="AF189" s="320"/>
      <c r="AG189" s="383"/>
    </row>
    <row r="190" spans="1:33" ht="15.75" thickBot="1" x14ac:dyDescent="0.3">
      <c r="A190" s="397" t="s">
        <v>1730</v>
      </c>
      <c r="B190" s="393" t="s">
        <v>1885</v>
      </c>
      <c r="C190" s="393" t="s">
        <v>3</v>
      </c>
      <c r="D190" s="398">
        <v>100</v>
      </c>
      <c r="E190" s="398">
        <v>20</v>
      </c>
      <c r="F190" s="330" t="s">
        <v>1884</v>
      </c>
      <c r="G190" s="330" t="s">
        <v>1883</v>
      </c>
      <c r="H190" s="330">
        <v>925</v>
      </c>
      <c r="I190" s="393" t="s">
        <v>1882</v>
      </c>
      <c r="J190" s="330" t="s">
        <v>1881</v>
      </c>
      <c r="K190" s="330" t="s">
        <v>1880</v>
      </c>
      <c r="L190" s="330">
        <v>880</v>
      </c>
      <c r="M190" s="393">
        <v>45</v>
      </c>
      <c r="N190" s="393"/>
      <c r="O190" s="393" t="s">
        <v>1798</v>
      </c>
      <c r="P190" s="322">
        <v>15</v>
      </c>
      <c r="Q190" s="327">
        <v>3</v>
      </c>
      <c r="R190" s="327">
        <v>5</v>
      </c>
      <c r="S190" s="326"/>
      <c r="T190" s="326"/>
      <c r="U190" s="326"/>
      <c r="V190" s="326"/>
      <c r="W190" s="326"/>
      <c r="X190" s="326"/>
      <c r="Y190" s="326"/>
      <c r="Z190" s="326"/>
      <c r="AA190" s="326"/>
      <c r="AB190" s="326"/>
      <c r="AC190" s="326"/>
      <c r="AD190" s="326"/>
      <c r="AE190" s="326"/>
      <c r="AF190" s="326"/>
      <c r="AG190" s="393"/>
    </row>
    <row r="191" spans="1:33" ht="15.75" thickBot="1" x14ac:dyDescent="0.3">
      <c r="A191" s="388"/>
      <c r="B191" s="376"/>
      <c r="C191" s="376"/>
      <c r="D191" s="391"/>
      <c r="E191" s="391"/>
      <c r="F191" s="329">
        <v>183880</v>
      </c>
      <c r="G191" s="329">
        <v>184440</v>
      </c>
      <c r="H191" s="329">
        <v>185000</v>
      </c>
      <c r="I191" s="376"/>
      <c r="J191" s="329">
        <v>174880</v>
      </c>
      <c r="K191" s="329">
        <v>175440</v>
      </c>
      <c r="L191" s="329">
        <v>176000</v>
      </c>
      <c r="M191" s="376"/>
      <c r="N191" s="376"/>
      <c r="O191" s="376"/>
      <c r="P191" s="322">
        <v>30</v>
      </c>
      <c r="Q191" s="326"/>
      <c r="R191" s="326"/>
      <c r="S191" s="326"/>
      <c r="T191" s="326"/>
      <c r="U191" s="326"/>
      <c r="V191" s="326"/>
      <c r="W191" s="326"/>
      <c r="X191" s="326"/>
      <c r="Y191" s="326"/>
      <c r="Z191" s="326"/>
      <c r="AA191" s="326"/>
      <c r="AB191" s="326"/>
      <c r="AC191" s="326"/>
      <c r="AD191" s="326"/>
      <c r="AE191" s="326"/>
      <c r="AF191" s="326"/>
      <c r="AG191" s="376"/>
    </row>
    <row r="192" spans="1:33" ht="15.75" thickBot="1" x14ac:dyDescent="0.3">
      <c r="A192" s="389"/>
      <c r="B192" s="377"/>
      <c r="C192" s="377"/>
      <c r="D192" s="392"/>
      <c r="E192" s="392"/>
      <c r="F192" s="328"/>
      <c r="G192" s="328"/>
      <c r="H192" s="328"/>
      <c r="I192" s="377"/>
      <c r="J192" s="328"/>
      <c r="K192" s="328"/>
      <c r="L192" s="328"/>
      <c r="M192" s="377"/>
      <c r="N192" s="377"/>
      <c r="O192" s="377"/>
      <c r="P192" s="322">
        <v>60</v>
      </c>
      <c r="Q192" s="326"/>
      <c r="R192" s="326"/>
      <c r="S192" s="326"/>
      <c r="T192" s="326"/>
      <c r="U192" s="326"/>
      <c r="V192" s="326"/>
      <c r="W192" s="326"/>
      <c r="X192" s="326"/>
      <c r="Y192" s="326"/>
      <c r="Z192" s="326"/>
      <c r="AA192" s="326"/>
      <c r="AB192" s="326"/>
      <c r="AC192" s="326"/>
      <c r="AD192" s="326"/>
      <c r="AE192" s="326"/>
      <c r="AF192" s="326"/>
      <c r="AG192" s="377"/>
    </row>
    <row r="193" spans="1:33" ht="15.75" thickBot="1" x14ac:dyDescent="0.3">
      <c r="A193" s="378" t="s">
        <v>1509</v>
      </c>
      <c r="B193" s="381" t="s">
        <v>1879</v>
      </c>
      <c r="C193" s="381" t="s">
        <v>44</v>
      </c>
      <c r="D193" s="384">
        <v>100</v>
      </c>
      <c r="E193" s="384">
        <v>20</v>
      </c>
      <c r="F193" s="325">
        <v>1900</v>
      </c>
      <c r="G193" s="325">
        <v>1905</v>
      </c>
      <c r="H193" s="325">
        <v>1910</v>
      </c>
      <c r="I193" s="381">
        <v>10</v>
      </c>
      <c r="J193" s="420"/>
      <c r="K193" s="421"/>
      <c r="L193" s="421"/>
      <c r="M193" s="422"/>
      <c r="N193" s="381"/>
      <c r="O193" s="381" t="s">
        <v>1877</v>
      </c>
      <c r="P193" s="322">
        <v>15</v>
      </c>
      <c r="Q193" s="320"/>
      <c r="R193" s="321">
        <v>5</v>
      </c>
      <c r="S193" s="321">
        <v>10</v>
      </c>
      <c r="T193" s="320"/>
      <c r="U193" s="320"/>
      <c r="V193" s="320"/>
      <c r="W193" s="320"/>
      <c r="X193" s="320"/>
      <c r="Y193" s="320"/>
      <c r="Z193" s="320"/>
      <c r="AA193" s="320"/>
      <c r="AB193" s="320"/>
      <c r="AC193" s="320"/>
      <c r="AD193" s="320"/>
      <c r="AE193" s="320"/>
      <c r="AF193" s="320"/>
      <c r="AG193" s="381"/>
    </row>
    <row r="194" spans="1:33" ht="15.75" thickBot="1" x14ac:dyDescent="0.3">
      <c r="A194" s="379"/>
      <c r="B194" s="382"/>
      <c r="C194" s="382"/>
      <c r="D194" s="385"/>
      <c r="E194" s="385"/>
      <c r="F194" s="324">
        <v>380000</v>
      </c>
      <c r="G194" s="324">
        <v>381000</v>
      </c>
      <c r="H194" s="324">
        <v>382000</v>
      </c>
      <c r="I194" s="382"/>
      <c r="J194" s="423"/>
      <c r="K194" s="424"/>
      <c r="L194" s="424"/>
      <c r="M194" s="425"/>
      <c r="N194" s="382"/>
      <c r="O194" s="382"/>
      <c r="P194" s="322">
        <v>30</v>
      </c>
      <c r="Q194" s="320"/>
      <c r="R194" s="320"/>
      <c r="S194" s="321">
        <v>10</v>
      </c>
      <c r="T194" s="320"/>
      <c r="U194" s="320"/>
      <c r="V194" s="320"/>
      <c r="W194" s="320"/>
      <c r="X194" s="320"/>
      <c r="Y194" s="320"/>
      <c r="Z194" s="320"/>
      <c r="AA194" s="320"/>
      <c r="AB194" s="320"/>
      <c r="AC194" s="320"/>
      <c r="AD194" s="320"/>
      <c r="AE194" s="320"/>
      <c r="AF194" s="320"/>
      <c r="AG194" s="382"/>
    </row>
    <row r="195" spans="1:33" ht="15.75" thickBot="1" x14ac:dyDescent="0.3">
      <c r="A195" s="380"/>
      <c r="B195" s="383"/>
      <c r="C195" s="383"/>
      <c r="D195" s="386"/>
      <c r="E195" s="386"/>
      <c r="F195" s="323"/>
      <c r="G195" s="323"/>
      <c r="H195" s="323"/>
      <c r="I195" s="383"/>
      <c r="J195" s="426"/>
      <c r="K195" s="427"/>
      <c r="L195" s="427"/>
      <c r="M195" s="428"/>
      <c r="N195" s="383"/>
      <c r="O195" s="383"/>
      <c r="P195" s="322">
        <v>60</v>
      </c>
      <c r="Q195" s="320"/>
      <c r="R195" s="320"/>
      <c r="S195" s="320"/>
      <c r="T195" s="320"/>
      <c r="U195" s="320"/>
      <c r="V195" s="320"/>
      <c r="W195" s="320"/>
      <c r="X195" s="320"/>
      <c r="Y195" s="320"/>
      <c r="Z195" s="320"/>
      <c r="AA195" s="320"/>
      <c r="AB195" s="320"/>
      <c r="AC195" s="320"/>
      <c r="AD195" s="320"/>
      <c r="AE195" s="320"/>
      <c r="AF195" s="320"/>
      <c r="AG195" s="383"/>
    </row>
    <row r="196" spans="1:33" ht="15.75" thickBot="1" x14ac:dyDescent="0.3">
      <c r="A196" s="397" t="s">
        <v>1510</v>
      </c>
      <c r="B196" s="393" t="s">
        <v>1878</v>
      </c>
      <c r="C196" s="393" t="s">
        <v>44</v>
      </c>
      <c r="D196" s="398">
        <v>15</v>
      </c>
      <c r="E196" s="398">
        <v>1</v>
      </c>
      <c r="F196" s="330">
        <v>5925</v>
      </c>
      <c r="G196" s="330">
        <v>6175</v>
      </c>
      <c r="H196" s="330">
        <v>6425</v>
      </c>
      <c r="I196" s="393">
        <v>500</v>
      </c>
      <c r="J196" s="405"/>
      <c r="K196" s="406"/>
      <c r="L196" s="406"/>
      <c r="M196" s="407"/>
      <c r="N196" s="393"/>
      <c r="O196" s="393" t="s">
        <v>1877</v>
      </c>
      <c r="P196" s="322">
        <v>15</v>
      </c>
      <c r="Q196" s="326"/>
      <c r="R196" s="326"/>
      <c r="S196" s="326"/>
      <c r="T196" s="326"/>
      <c r="U196" s="327">
        <v>20</v>
      </c>
      <c r="V196" s="326"/>
      <c r="W196" s="326"/>
      <c r="X196" s="326"/>
      <c r="Y196" s="327">
        <v>40</v>
      </c>
      <c r="Z196" s="326"/>
      <c r="AA196" s="326"/>
      <c r="AB196" s="326"/>
      <c r="AC196" s="326"/>
      <c r="AD196" s="326"/>
      <c r="AE196" s="326"/>
      <c r="AF196" s="326"/>
      <c r="AG196" s="393"/>
    </row>
    <row r="197" spans="1:33" ht="15.75" thickBot="1" x14ac:dyDescent="0.3">
      <c r="A197" s="388"/>
      <c r="B197" s="376"/>
      <c r="C197" s="376"/>
      <c r="D197" s="391"/>
      <c r="E197" s="391"/>
      <c r="F197" s="329">
        <v>795000</v>
      </c>
      <c r="G197" s="329">
        <v>811667</v>
      </c>
      <c r="H197" s="329">
        <v>828333</v>
      </c>
      <c r="I197" s="376"/>
      <c r="J197" s="408"/>
      <c r="K197" s="409"/>
      <c r="L197" s="409"/>
      <c r="M197" s="410"/>
      <c r="N197" s="376"/>
      <c r="O197" s="376"/>
      <c r="P197" s="322">
        <v>30</v>
      </c>
      <c r="Q197" s="326"/>
      <c r="R197" s="326"/>
      <c r="S197" s="326"/>
      <c r="T197" s="326"/>
      <c r="U197" s="327">
        <v>20</v>
      </c>
      <c r="V197" s="326"/>
      <c r="W197" s="326"/>
      <c r="X197" s="326"/>
      <c r="Y197" s="327">
        <v>40</v>
      </c>
      <c r="Z197" s="326"/>
      <c r="AA197" s="326"/>
      <c r="AB197" s="327">
        <v>60</v>
      </c>
      <c r="AC197" s="326"/>
      <c r="AD197" s="327">
        <v>80</v>
      </c>
      <c r="AE197" s="326"/>
      <c r="AF197" s="327">
        <v>100</v>
      </c>
      <c r="AG197" s="376"/>
    </row>
    <row r="198" spans="1:33" ht="15.75" thickBot="1" x14ac:dyDescent="0.3">
      <c r="A198" s="389"/>
      <c r="B198" s="377"/>
      <c r="C198" s="377"/>
      <c r="D198" s="392"/>
      <c r="E198" s="392"/>
      <c r="F198" s="328"/>
      <c r="G198" s="328"/>
      <c r="H198" s="328"/>
      <c r="I198" s="377"/>
      <c r="J198" s="411"/>
      <c r="K198" s="412"/>
      <c r="L198" s="412"/>
      <c r="M198" s="413"/>
      <c r="N198" s="377"/>
      <c r="O198" s="377"/>
      <c r="P198" s="322">
        <v>60</v>
      </c>
      <c r="Q198" s="326"/>
      <c r="R198" s="326"/>
      <c r="S198" s="326"/>
      <c r="T198" s="326"/>
      <c r="U198" s="327">
        <v>20</v>
      </c>
      <c r="V198" s="326"/>
      <c r="W198" s="326"/>
      <c r="X198" s="326"/>
      <c r="Y198" s="327">
        <v>40</v>
      </c>
      <c r="Z198" s="326"/>
      <c r="AA198" s="326"/>
      <c r="AB198" s="327">
        <v>60</v>
      </c>
      <c r="AC198" s="326"/>
      <c r="AD198" s="327">
        <v>80</v>
      </c>
      <c r="AE198" s="326"/>
      <c r="AF198" s="327">
        <v>100</v>
      </c>
      <c r="AG198" s="377"/>
    </row>
    <row r="199" spans="1:33" ht="15.75" thickBot="1" x14ac:dyDescent="0.3">
      <c r="A199" s="378" t="s">
        <v>1876</v>
      </c>
      <c r="B199" s="381" t="s">
        <v>1875</v>
      </c>
      <c r="C199" s="381" t="s">
        <v>44</v>
      </c>
      <c r="D199" s="318"/>
      <c r="E199" s="318"/>
      <c r="F199" s="325">
        <v>6425</v>
      </c>
      <c r="G199" s="325">
        <v>6775</v>
      </c>
      <c r="H199" s="325">
        <v>7125</v>
      </c>
      <c r="I199" s="381">
        <v>700</v>
      </c>
      <c r="J199" s="420"/>
      <c r="K199" s="421"/>
      <c r="L199" s="421"/>
      <c r="M199" s="422"/>
      <c r="N199" s="381"/>
      <c r="O199" s="381" t="s">
        <v>1798</v>
      </c>
      <c r="P199" s="322">
        <v>15</v>
      </c>
      <c r="Q199" s="320"/>
      <c r="R199" s="320"/>
      <c r="S199" s="320"/>
      <c r="T199" s="320"/>
      <c r="U199" s="321">
        <v>20</v>
      </c>
      <c r="V199" s="320"/>
      <c r="W199" s="321">
        <v>30</v>
      </c>
      <c r="X199" s="320"/>
      <c r="Y199" s="321">
        <v>40</v>
      </c>
      <c r="Z199" s="320"/>
      <c r="AA199" s="321">
        <v>50</v>
      </c>
      <c r="AB199" s="320"/>
      <c r="AC199" s="320"/>
      <c r="AD199" s="320"/>
      <c r="AE199" s="320"/>
      <c r="AF199" s="320"/>
      <c r="AG199" s="381"/>
    </row>
    <row r="200" spans="1:33" ht="15.75" thickBot="1" x14ac:dyDescent="0.3">
      <c r="A200" s="379"/>
      <c r="B200" s="382"/>
      <c r="C200" s="382"/>
      <c r="D200" s="324">
        <v>15</v>
      </c>
      <c r="E200" s="324">
        <v>1</v>
      </c>
      <c r="F200" s="324">
        <v>828334</v>
      </c>
      <c r="G200" s="324">
        <v>851667</v>
      </c>
      <c r="H200" s="324">
        <v>875000</v>
      </c>
      <c r="I200" s="382"/>
      <c r="J200" s="423"/>
      <c r="K200" s="424"/>
      <c r="L200" s="424"/>
      <c r="M200" s="425"/>
      <c r="N200" s="382"/>
      <c r="O200" s="382"/>
      <c r="P200" s="322">
        <v>30</v>
      </c>
      <c r="Q200" s="320"/>
      <c r="R200" s="320"/>
      <c r="S200" s="320"/>
      <c r="T200" s="320"/>
      <c r="U200" s="321">
        <v>20</v>
      </c>
      <c r="V200" s="320"/>
      <c r="W200" s="321">
        <v>30</v>
      </c>
      <c r="X200" s="320"/>
      <c r="Y200" s="321">
        <v>40</v>
      </c>
      <c r="Z200" s="320"/>
      <c r="AA200" s="321">
        <v>50</v>
      </c>
      <c r="AB200" s="321">
        <v>60</v>
      </c>
      <c r="AC200" s="321">
        <v>70</v>
      </c>
      <c r="AD200" s="321">
        <v>80</v>
      </c>
      <c r="AE200" s="321">
        <v>90</v>
      </c>
      <c r="AF200" s="321">
        <v>100</v>
      </c>
      <c r="AG200" s="382"/>
    </row>
    <row r="201" spans="1:33" ht="15.75" thickBot="1" x14ac:dyDescent="0.3">
      <c r="A201" s="380"/>
      <c r="B201" s="383"/>
      <c r="C201" s="383"/>
      <c r="D201" s="323">
        <v>30</v>
      </c>
      <c r="E201" s="323">
        <v>2</v>
      </c>
      <c r="F201" s="323">
        <v>828334</v>
      </c>
      <c r="G201" s="323">
        <v>851668</v>
      </c>
      <c r="H201" s="323">
        <v>875000</v>
      </c>
      <c r="I201" s="383"/>
      <c r="J201" s="426"/>
      <c r="K201" s="427"/>
      <c r="L201" s="427"/>
      <c r="M201" s="428"/>
      <c r="N201" s="383"/>
      <c r="O201" s="383"/>
      <c r="P201" s="322">
        <v>60</v>
      </c>
      <c r="Q201" s="320"/>
      <c r="R201" s="320"/>
      <c r="S201" s="320"/>
      <c r="T201" s="320"/>
      <c r="U201" s="321">
        <v>20</v>
      </c>
      <c r="V201" s="320"/>
      <c r="W201" s="321">
        <v>30</v>
      </c>
      <c r="X201" s="320"/>
      <c r="Y201" s="321">
        <v>40</v>
      </c>
      <c r="Z201" s="320"/>
      <c r="AA201" s="321">
        <v>50</v>
      </c>
      <c r="AB201" s="321">
        <v>60</v>
      </c>
      <c r="AC201" s="321">
        <v>70</v>
      </c>
      <c r="AD201" s="321">
        <v>80</v>
      </c>
      <c r="AE201" s="321">
        <v>90</v>
      </c>
      <c r="AF201" s="321">
        <v>100</v>
      </c>
      <c r="AG201" s="383"/>
    </row>
    <row r="202" spans="1:33" ht="15.75" thickBot="1" x14ac:dyDescent="0.3">
      <c r="A202" s="397" t="s">
        <v>1732</v>
      </c>
      <c r="B202" s="393" t="s">
        <v>1874</v>
      </c>
      <c r="C202" s="393" t="s">
        <v>3</v>
      </c>
      <c r="D202" s="398">
        <v>100</v>
      </c>
      <c r="E202" s="398">
        <v>20</v>
      </c>
      <c r="F202" s="330">
        <v>612</v>
      </c>
      <c r="G202" s="330">
        <v>632</v>
      </c>
      <c r="H202" s="330">
        <v>652</v>
      </c>
      <c r="I202" s="393">
        <v>40</v>
      </c>
      <c r="J202" s="330">
        <v>663</v>
      </c>
      <c r="K202" s="330">
        <v>683</v>
      </c>
      <c r="L202" s="330">
        <v>703</v>
      </c>
      <c r="M202" s="393">
        <v>-51</v>
      </c>
      <c r="N202" s="393"/>
      <c r="O202" s="393" t="s">
        <v>1873</v>
      </c>
      <c r="P202" s="322">
        <v>15</v>
      </c>
      <c r="Q202" s="326"/>
      <c r="R202" s="327">
        <v>5</v>
      </c>
      <c r="S202" s="327">
        <v>10</v>
      </c>
      <c r="T202" s="327">
        <v>15</v>
      </c>
      <c r="U202" s="327">
        <v>20</v>
      </c>
      <c r="V202" s="327">
        <v>25</v>
      </c>
      <c r="W202" s="327">
        <v>30</v>
      </c>
      <c r="X202" s="327">
        <v>35</v>
      </c>
      <c r="Y202" s="326"/>
      <c r="Z202" s="326"/>
      <c r="AA202" s="326"/>
      <c r="AB202" s="326"/>
      <c r="AC202" s="326"/>
      <c r="AD202" s="326"/>
      <c r="AE202" s="326"/>
      <c r="AF202" s="326"/>
      <c r="AG202" s="399">
        <v>3</v>
      </c>
    </row>
    <row r="203" spans="1:33" ht="15.75" thickBot="1" x14ac:dyDescent="0.3">
      <c r="A203" s="388"/>
      <c r="B203" s="376"/>
      <c r="C203" s="376"/>
      <c r="D203" s="391"/>
      <c r="E203" s="391"/>
      <c r="F203" s="329">
        <v>122400</v>
      </c>
      <c r="G203" s="329">
        <v>126400</v>
      </c>
      <c r="H203" s="329">
        <v>130400</v>
      </c>
      <c r="I203" s="376"/>
      <c r="J203" s="329">
        <v>132600</v>
      </c>
      <c r="K203" s="329">
        <v>136600</v>
      </c>
      <c r="L203" s="329">
        <v>140600</v>
      </c>
      <c r="M203" s="376"/>
      <c r="N203" s="376"/>
      <c r="O203" s="376"/>
      <c r="P203" s="322">
        <v>30</v>
      </c>
      <c r="Q203" s="326"/>
      <c r="R203" s="326"/>
      <c r="S203" s="327">
        <v>10</v>
      </c>
      <c r="T203" s="327">
        <v>15</v>
      </c>
      <c r="U203" s="327">
        <v>20</v>
      </c>
      <c r="V203" s="327">
        <v>25</v>
      </c>
      <c r="W203" s="327">
        <v>30</v>
      </c>
      <c r="X203" s="327">
        <v>35</v>
      </c>
      <c r="Y203" s="326"/>
      <c r="Z203" s="326"/>
      <c r="AA203" s="326"/>
      <c r="AB203" s="326"/>
      <c r="AC203" s="326"/>
      <c r="AD203" s="326"/>
      <c r="AE203" s="326"/>
      <c r="AF203" s="326"/>
      <c r="AG203" s="400"/>
    </row>
    <row r="204" spans="1:33" ht="15.75" thickBot="1" x14ac:dyDescent="0.3">
      <c r="A204" s="389"/>
      <c r="B204" s="377"/>
      <c r="C204" s="377"/>
      <c r="D204" s="392"/>
      <c r="E204" s="392"/>
      <c r="F204" s="328"/>
      <c r="G204" s="328"/>
      <c r="H204" s="328"/>
      <c r="I204" s="377"/>
      <c r="J204" s="328"/>
      <c r="K204" s="328"/>
      <c r="L204" s="328"/>
      <c r="M204" s="377"/>
      <c r="N204" s="377"/>
      <c r="O204" s="377"/>
      <c r="P204" s="322">
        <v>60</v>
      </c>
      <c r="Q204" s="326"/>
      <c r="R204" s="326"/>
      <c r="S204" s="326"/>
      <c r="T204" s="326"/>
      <c r="U204" s="326"/>
      <c r="V204" s="326"/>
      <c r="W204" s="326"/>
      <c r="X204" s="326"/>
      <c r="Y204" s="326"/>
      <c r="Z204" s="326"/>
      <c r="AA204" s="326"/>
      <c r="AB204" s="326"/>
      <c r="AC204" s="326"/>
      <c r="AD204" s="326"/>
      <c r="AE204" s="326"/>
      <c r="AF204" s="326"/>
      <c r="AG204" s="401"/>
    </row>
    <row r="205" spans="1:33" s="344" customFormat="1" ht="15.75" thickBot="1" x14ac:dyDescent="0.3">
      <c r="A205" s="414" t="s">
        <v>1872</v>
      </c>
      <c r="B205" s="402">
        <v>900</v>
      </c>
      <c r="C205" s="402" t="s">
        <v>3</v>
      </c>
      <c r="D205" s="417">
        <v>100</v>
      </c>
      <c r="E205" s="417">
        <v>20</v>
      </c>
      <c r="F205" s="341">
        <v>935</v>
      </c>
      <c r="G205" s="341" t="s">
        <v>1871</v>
      </c>
      <c r="H205" s="341">
        <v>940</v>
      </c>
      <c r="I205" s="402">
        <v>5</v>
      </c>
      <c r="J205" s="341">
        <v>896</v>
      </c>
      <c r="K205" s="341" t="s">
        <v>1870</v>
      </c>
      <c r="L205" s="341">
        <v>901</v>
      </c>
      <c r="M205" s="402">
        <v>39</v>
      </c>
      <c r="N205" s="402"/>
      <c r="O205" s="402" t="s">
        <v>1852</v>
      </c>
      <c r="P205" s="342">
        <v>15</v>
      </c>
      <c r="Q205" s="343">
        <v>3</v>
      </c>
      <c r="R205" s="342"/>
      <c r="S205" s="342"/>
      <c r="T205" s="342"/>
      <c r="U205" s="342"/>
      <c r="V205" s="342"/>
      <c r="W205" s="342"/>
      <c r="X205" s="342"/>
      <c r="Y205" s="342"/>
      <c r="Z205" s="342"/>
      <c r="AA205" s="342"/>
      <c r="AB205" s="342"/>
      <c r="AC205" s="342"/>
      <c r="AD205" s="342"/>
      <c r="AE205" s="342"/>
      <c r="AF205" s="342"/>
      <c r="AG205" s="402"/>
    </row>
    <row r="206" spans="1:33" s="344" customFormat="1" ht="15.75" thickBot="1" x14ac:dyDescent="0.3">
      <c r="A206" s="415"/>
      <c r="B206" s="403"/>
      <c r="C206" s="403"/>
      <c r="D206" s="418"/>
      <c r="E206" s="418"/>
      <c r="F206" s="345">
        <v>187000</v>
      </c>
      <c r="G206" s="345">
        <v>187500</v>
      </c>
      <c r="H206" s="345">
        <v>188000</v>
      </c>
      <c r="I206" s="403"/>
      <c r="J206" s="345">
        <v>179200</v>
      </c>
      <c r="K206" s="345">
        <v>179700</v>
      </c>
      <c r="L206" s="345">
        <v>180200</v>
      </c>
      <c r="M206" s="403"/>
      <c r="N206" s="403"/>
      <c r="O206" s="403"/>
      <c r="P206" s="342">
        <v>30</v>
      </c>
      <c r="Q206" s="342"/>
      <c r="R206" s="342"/>
      <c r="S206" s="342"/>
      <c r="T206" s="342"/>
      <c r="U206" s="342"/>
      <c r="V206" s="342"/>
      <c r="W206" s="342"/>
      <c r="X206" s="342"/>
      <c r="Y206" s="342"/>
      <c r="Z206" s="342"/>
      <c r="AA206" s="342"/>
      <c r="AB206" s="342"/>
      <c r="AC206" s="342"/>
      <c r="AD206" s="342"/>
      <c r="AE206" s="342"/>
      <c r="AF206" s="342"/>
      <c r="AG206" s="403"/>
    </row>
    <row r="207" spans="1:33" s="344" customFormat="1" ht="15.75" thickBot="1" x14ac:dyDescent="0.3">
      <c r="A207" s="416"/>
      <c r="B207" s="404"/>
      <c r="C207" s="404"/>
      <c r="D207" s="419"/>
      <c r="E207" s="419"/>
      <c r="F207" s="346"/>
      <c r="G207" s="346"/>
      <c r="H207" s="346"/>
      <c r="I207" s="404"/>
      <c r="J207" s="346"/>
      <c r="K207" s="346"/>
      <c r="L207" s="346"/>
      <c r="M207" s="404"/>
      <c r="N207" s="404"/>
      <c r="O207" s="404"/>
      <c r="P207" s="342">
        <v>60</v>
      </c>
      <c r="Q207" s="342"/>
      <c r="R207" s="342"/>
      <c r="S207" s="342"/>
      <c r="T207" s="342"/>
      <c r="U207" s="342"/>
      <c r="V207" s="342"/>
      <c r="W207" s="342"/>
      <c r="X207" s="342"/>
      <c r="Y207" s="342"/>
      <c r="Z207" s="342"/>
      <c r="AA207" s="342"/>
      <c r="AB207" s="342"/>
      <c r="AC207" s="342"/>
      <c r="AD207" s="342"/>
      <c r="AE207" s="342"/>
      <c r="AF207" s="342"/>
      <c r="AG207" s="404"/>
    </row>
    <row r="208" spans="1:33" s="344" customFormat="1" ht="15.75" thickBot="1" x14ac:dyDescent="0.3">
      <c r="A208" s="414" t="s">
        <v>1869</v>
      </c>
      <c r="B208" s="402">
        <v>1500</v>
      </c>
      <c r="C208" s="402" t="s">
        <v>3</v>
      </c>
      <c r="D208" s="417">
        <v>100</v>
      </c>
      <c r="E208" s="417">
        <v>20</v>
      </c>
      <c r="F208" s="341">
        <v>1432</v>
      </c>
      <c r="G208" s="341" t="s">
        <v>1868</v>
      </c>
      <c r="H208" s="341">
        <v>1517</v>
      </c>
      <c r="I208" s="402" t="s">
        <v>1867</v>
      </c>
      <c r="J208" s="341">
        <v>703</v>
      </c>
      <c r="K208" s="341">
        <v>718</v>
      </c>
      <c r="L208" s="341">
        <v>733</v>
      </c>
      <c r="M208" s="402">
        <v>729</v>
      </c>
      <c r="N208" s="402"/>
      <c r="O208" s="402" t="s">
        <v>1852</v>
      </c>
      <c r="P208" s="342">
        <v>15</v>
      </c>
      <c r="Q208" s="342"/>
      <c r="R208" s="343">
        <v>5</v>
      </c>
      <c r="S208" s="343">
        <v>10</v>
      </c>
      <c r="T208" s="343">
        <v>15</v>
      </c>
      <c r="U208" s="343">
        <v>20</v>
      </c>
      <c r="V208" s="343">
        <v>25</v>
      </c>
      <c r="W208" s="343">
        <v>30</v>
      </c>
      <c r="X208" s="342"/>
      <c r="Y208" s="343">
        <v>40</v>
      </c>
      <c r="Z208" s="342"/>
      <c r="AA208" s="343">
        <v>50</v>
      </c>
      <c r="AB208" s="342"/>
      <c r="AC208" s="342"/>
      <c r="AD208" s="342"/>
      <c r="AE208" s="342"/>
      <c r="AF208" s="342"/>
      <c r="AG208" s="436">
        <v>6</v>
      </c>
    </row>
    <row r="209" spans="1:33" s="344" customFormat="1" ht="15.75" thickBot="1" x14ac:dyDescent="0.3">
      <c r="A209" s="415"/>
      <c r="B209" s="403"/>
      <c r="C209" s="403"/>
      <c r="D209" s="418"/>
      <c r="E209" s="418"/>
      <c r="F209" s="345">
        <v>286400</v>
      </c>
      <c r="G209" s="345">
        <v>294900</v>
      </c>
      <c r="H209" s="345">
        <v>303400</v>
      </c>
      <c r="I209" s="403"/>
      <c r="J209" s="345">
        <v>140600</v>
      </c>
      <c r="K209" s="345">
        <v>143600</v>
      </c>
      <c r="L209" s="345">
        <v>146600</v>
      </c>
      <c r="M209" s="403"/>
      <c r="N209" s="403"/>
      <c r="O209" s="403"/>
      <c r="P209" s="342">
        <v>30</v>
      </c>
      <c r="Q209" s="342"/>
      <c r="R209" s="342"/>
      <c r="S209" s="343">
        <v>10</v>
      </c>
      <c r="T209" s="343">
        <v>15</v>
      </c>
      <c r="U209" s="343">
        <v>20</v>
      </c>
      <c r="V209" s="343">
        <v>25</v>
      </c>
      <c r="W209" s="343">
        <v>30</v>
      </c>
      <c r="X209" s="342"/>
      <c r="Y209" s="343">
        <v>40</v>
      </c>
      <c r="Z209" s="342"/>
      <c r="AA209" s="343">
        <v>50</v>
      </c>
      <c r="AB209" s="342"/>
      <c r="AC209" s="342"/>
      <c r="AD209" s="342"/>
      <c r="AE209" s="342"/>
      <c r="AF209" s="342"/>
      <c r="AG209" s="437"/>
    </row>
    <row r="210" spans="1:33" s="344" customFormat="1" ht="15.75" thickBot="1" x14ac:dyDescent="0.3">
      <c r="A210" s="416"/>
      <c r="B210" s="404"/>
      <c r="C210" s="404"/>
      <c r="D210" s="419"/>
      <c r="E210" s="419"/>
      <c r="F210" s="346"/>
      <c r="G210" s="346"/>
      <c r="H210" s="346"/>
      <c r="I210" s="404"/>
      <c r="J210" s="346"/>
      <c r="K210" s="346"/>
      <c r="L210" s="346"/>
      <c r="M210" s="404"/>
      <c r="N210" s="404"/>
      <c r="O210" s="404"/>
      <c r="P210" s="342">
        <v>60</v>
      </c>
      <c r="Q210" s="342"/>
      <c r="R210" s="342"/>
      <c r="S210" s="342"/>
      <c r="T210" s="342"/>
      <c r="U210" s="342"/>
      <c r="V210" s="342"/>
      <c r="W210" s="342"/>
      <c r="X210" s="342"/>
      <c r="Y210" s="342"/>
      <c r="Z210" s="342"/>
      <c r="AA210" s="342"/>
      <c r="AB210" s="342"/>
      <c r="AC210" s="342"/>
      <c r="AD210" s="342"/>
      <c r="AE210" s="342"/>
      <c r="AF210" s="342"/>
      <c r="AG210" s="438"/>
    </row>
    <row r="211" spans="1:33" ht="15.75" thickBot="1" x14ac:dyDescent="0.3">
      <c r="A211" s="378" t="s">
        <v>1680</v>
      </c>
      <c r="B211" s="381" t="s">
        <v>1866</v>
      </c>
      <c r="C211" s="381" t="s">
        <v>3</v>
      </c>
      <c r="D211" s="318"/>
      <c r="E211" s="318"/>
      <c r="F211" s="325">
        <v>2170</v>
      </c>
      <c r="G211" s="325">
        <v>2185</v>
      </c>
      <c r="H211" s="325">
        <v>2200</v>
      </c>
      <c r="I211" s="381">
        <v>30</v>
      </c>
      <c r="J211" s="325">
        <v>1980</v>
      </c>
      <c r="K211" s="325">
        <v>1995</v>
      </c>
      <c r="L211" s="325">
        <v>2010</v>
      </c>
      <c r="M211" s="381">
        <v>190</v>
      </c>
      <c r="N211" s="381" t="s">
        <v>1851</v>
      </c>
      <c r="O211" s="381" t="s">
        <v>1861</v>
      </c>
      <c r="P211" s="322">
        <v>15</v>
      </c>
      <c r="Q211" s="320"/>
      <c r="R211" s="321">
        <v>5</v>
      </c>
      <c r="S211" s="321">
        <v>10</v>
      </c>
      <c r="T211" s="321">
        <v>15</v>
      </c>
      <c r="U211" s="321">
        <v>20</v>
      </c>
      <c r="V211" s="320"/>
      <c r="W211" s="320"/>
      <c r="X211" s="320"/>
      <c r="Y211" s="320"/>
      <c r="Z211" s="320"/>
      <c r="AA211" s="320"/>
      <c r="AB211" s="320"/>
      <c r="AC211" s="320"/>
      <c r="AD211" s="320"/>
      <c r="AE211" s="320"/>
      <c r="AF211" s="320"/>
      <c r="AG211" s="381" t="s">
        <v>1851</v>
      </c>
    </row>
    <row r="212" spans="1:33" ht="15.75" thickBot="1" x14ac:dyDescent="0.3">
      <c r="A212" s="379"/>
      <c r="B212" s="382"/>
      <c r="C212" s="382"/>
      <c r="D212" s="324">
        <v>100</v>
      </c>
      <c r="E212" s="324">
        <v>20</v>
      </c>
      <c r="F212" s="324">
        <v>434000</v>
      </c>
      <c r="G212" s="324">
        <v>437000</v>
      </c>
      <c r="H212" s="324">
        <v>440000</v>
      </c>
      <c r="I212" s="382"/>
      <c r="J212" s="324">
        <v>396000</v>
      </c>
      <c r="K212" s="324">
        <v>399000</v>
      </c>
      <c r="L212" s="324">
        <v>402000</v>
      </c>
      <c r="M212" s="382"/>
      <c r="N212" s="382"/>
      <c r="O212" s="382"/>
      <c r="P212" s="322">
        <v>30</v>
      </c>
      <c r="Q212" s="320"/>
      <c r="R212" s="320"/>
      <c r="S212" s="321">
        <v>10</v>
      </c>
      <c r="T212" s="321">
        <v>15</v>
      </c>
      <c r="U212" s="321">
        <v>20</v>
      </c>
      <c r="V212" s="320"/>
      <c r="W212" s="320"/>
      <c r="X212" s="320"/>
      <c r="Y212" s="320"/>
      <c r="Z212" s="320"/>
      <c r="AA212" s="320"/>
      <c r="AB212" s="320"/>
      <c r="AC212" s="320"/>
      <c r="AD212" s="320"/>
      <c r="AE212" s="320"/>
      <c r="AF212" s="320"/>
      <c r="AG212" s="382"/>
    </row>
    <row r="213" spans="1:33" ht="15.75" thickBot="1" x14ac:dyDescent="0.3">
      <c r="A213" s="380"/>
      <c r="B213" s="383"/>
      <c r="C213" s="383"/>
      <c r="D213" s="323">
        <v>10</v>
      </c>
      <c r="E213" s="323">
        <v>2</v>
      </c>
      <c r="F213" s="323">
        <v>434000</v>
      </c>
      <c r="G213" s="323">
        <v>437000</v>
      </c>
      <c r="H213" s="323">
        <v>440000</v>
      </c>
      <c r="I213" s="383"/>
      <c r="J213" s="323">
        <v>396000</v>
      </c>
      <c r="K213" s="323">
        <v>399000</v>
      </c>
      <c r="L213" s="323">
        <v>402000</v>
      </c>
      <c r="M213" s="383"/>
      <c r="N213" s="383"/>
      <c r="O213" s="383"/>
      <c r="P213" s="322">
        <v>60</v>
      </c>
      <c r="Q213" s="320"/>
      <c r="R213" s="320"/>
      <c r="S213" s="321">
        <v>10</v>
      </c>
      <c r="T213" s="321">
        <v>15</v>
      </c>
      <c r="U213" s="321">
        <v>20</v>
      </c>
      <c r="V213" s="320"/>
      <c r="W213" s="320"/>
      <c r="X213" s="320"/>
      <c r="Y213" s="320"/>
      <c r="Z213" s="320"/>
      <c r="AA213" s="320"/>
      <c r="AB213" s="320"/>
      <c r="AC213" s="320"/>
      <c r="AD213" s="320"/>
      <c r="AE213" s="320"/>
      <c r="AF213" s="320"/>
      <c r="AG213" s="383"/>
    </row>
    <row r="214" spans="1:33" ht="15.75" thickBot="1" x14ac:dyDescent="0.3">
      <c r="A214" s="397" t="s">
        <v>1678</v>
      </c>
      <c r="B214" s="393" t="s">
        <v>1865</v>
      </c>
      <c r="C214" s="393" t="s">
        <v>3</v>
      </c>
      <c r="D214" s="303"/>
      <c r="E214" s="303"/>
      <c r="F214" s="330">
        <v>1525</v>
      </c>
      <c r="G214" s="330">
        <v>1542</v>
      </c>
      <c r="H214" s="330">
        <v>1559</v>
      </c>
      <c r="I214" s="393">
        <v>34</v>
      </c>
      <c r="J214" s="330" t="s">
        <v>1854</v>
      </c>
      <c r="K214" s="330" t="s">
        <v>1864</v>
      </c>
      <c r="L214" s="330" t="s">
        <v>1863</v>
      </c>
      <c r="M214" s="393" t="s">
        <v>1862</v>
      </c>
      <c r="N214" s="393" t="s">
        <v>1851</v>
      </c>
      <c r="O214" s="393" t="s">
        <v>1861</v>
      </c>
      <c r="P214" s="322">
        <v>15</v>
      </c>
      <c r="Q214" s="326"/>
      <c r="R214" s="327">
        <v>5</v>
      </c>
      <c r="S214" s="327">
        <v>10</v>
      </c>
      <c r="T214" s="327">
        <v>15</v>
      </c>
      <c r="U214" s="327">
        <v>20</v>
      </c>
      <c r="V214" s="326"/>
      <c r="W214" s="326"/>
      <c r="X214" s="326"/>
      <c r="Y214" s="326"/>
      <c r="Z214" s="326"/>
      <c r="AA214" s="326"/>
      <c r="AB214" s="326"/>
      <c r="AC214" s="326"/>
      <c r="AD214" s="326"/>
      <c r="AE214" s="326"/>
      <c r="AF214" s="326"/>
      <c r="AG214" s="393" t="s">
        <v>1851</v>
      </c>
    </row>
    <row r="215" spans="1:33" ht="15.75" thickBot="1" x14ac:dyDescent="0.3">
      <c r="A215" s="388"/>
      <c r="B215" s="376"/>
      <c r="C215" s="376"/>
      <c r="D215" s="329">
        <v>100</v>
      </c>
      <c r="E215" s="329">
        <v>20</v>
      </c>
      <c r="F215" s="329">
        <v>305000</v>
      </c>
      <c r="G215" s="329">
        <v>308400</v>
      </c>
      <c r="H215" s="329">
        <v>311800</v>
      </c>
      <c r="I215" s="376"/>
      <c r="J215" s="329">
        <v>325300</v>
      </c>
      <c r="K215" s="329">
        <v>328700</v>
      </c>
      <c r="L215" s="329">
        <v>332100</v>
      </c>
      <c r="M215" s="376"/>
      <c r="N215" s="376"/>
      <c r="O215" s="376"/>
      <c r="P215" s="322">
        <v>30</v>
      </c>
      <c r="Q215" s="326"/>
      <c r="R215" s="326"/>
      <c r="S215" s="327">
        <v>10</v>
      </c>
      <c r="T215" s="327">
        <v>15</v>
      </c>
      <c r="U215" s="327">
        <v>20</v>
      </c>
      <c r="V215" s="326"/>
      <c r="W215" s="326"/>
      <c r="X215" s="326"/>
      <c r="Y215" s="326"/>
      <c r="Z215" s="326"/>
      <c r="AA215" s="326"/>
      <c r="AB215" s="326"/>
      <c r="AC215" s="326"/>
      <c r="AD215" s="326"/>
      <c r="AE215" s="326"/>
      <c r="AF215" s="326"/>
      <c r="AG215" s="376"/>
    </row>
    <row r="216" spans="1:33" ht="15.75" thickBot="1" x14ac:dyDescent="0.3">
      <c r="A216" s="389"/>
      <c r="B216" s="377"/>
      <c r="C216" s="377"/>
      <c r="D216" s="328">
        <v>10</v>
      </c>
      <c r="E216" s="328">
        <v>2</v>
      </c>
      <c r="F216" s="328">
        <v>305000</v>
      </c>
      <c r="G216" s="328">
        <v>308400</v>
      </c>
      <c r="H216" s="328">
        <v>311800</v>
      </c>
      <c r="I216" s="377"/>
      <c r="J216" s="328">
        <v>325300</v>
      </c>
      <c r="K216" s="328">
        <v>328700</v>
      </c>
      <c r="L216" s="328">
        <v>332100</v>
      </c>
      <c r="M216" s="377"/>
      <c r="N216" s="377"/>
      <c r="O216" s="377"/>
      <c r="P216" s="322">
        <v>60</v>
      </c>
      <c r="Q216" s="326"/>
      <c r="R216" s="326"/>
      <c r="S216" s="327">
        <v>10</v>
      </c>
      <c r="T216" s="327">
        <v>15</v>
      </c>
      <c r="U216" s="327">
        <v>20</v>
      </c>
      <c r="V216" s="326"/>
      <c r="W216" s="326"/>
      <c r="X216" s="326"/>
      <c r="Y216" s="326"/>
      <c r="Z216" s="326"/>
      <c r="AA216" s="326"/>
      <c r="AB216" s="326"/>
      <c r="AC216" s="326"/>
      <c r="AD216" s="326"/>
      <c r="AE216" s="326"/>
      <c r="AF216" s="326"/>
      <c r="AG216" s="377"/>
    </row>
    <row r="217" spans="1:33" s="344" customFormat="1" ht="15.75" thickBot="1" x14ac:dyDescent="0.3">
      <c r="A217" s="414" t="s">
        <v>1860</v>
      </c>
      <c r="B217" s="402" t="s">
        <v>1859</v>
      </c>
      <c r="C217" s="402" t="s">
        <v>3</v>
      </c>
      <c r="D217" s="417">
        <v>100</v>
      </c>
      <c r="E217" s="417">
        <v>20</v>
      </c>
      <c r="F217" s="341" t="s">
        <v>1858</v>
      </c>
      <c r="G217" s="341" t="s">
        <v>1857</v>
      </c>
      <c r="H217" s="341">
        <v>2500</v>
      </c>
      <c r="I217" s="402" t="s">
        <v>1856</v>
      </c>
      <c r="J217" s="341">
        <v>1610</v>
      </c>
      <c r="K217" s="341" t="s">
        <v>1855</v>
      </c>
      <c r="L217" s="341" t="s">
        <v>1854</v>
      </c>
      <c r="M217" s="402" t="s">
        <v>1853</v>
      </c>
      <c r="N217" s="402" t="s">
        <v>1851</v>
      </c>
      <c r="O217" s="402" t="s">
        <v>1852</v>
      </c>
      <c r="P217" s="342">
        <v>15</v>
      </c>
      <c r="Q217" s="342"/>
      <c r="R217" s="343">
        <v>5</v>
      </c>
      <c r="S217" s="343">
        <v>10</v>
      </c>
      <c r="T217" s="343">
        <v>15</v>
      </c>
      <c r="U217" s="342"/>
      <c r="V217" s="342"/>
      <c r="W217" s="342"/>
      <c r="X217" s="342"/>
      <c r="Y217" s="342"/>
      <c r="Z217" s="342"/>
      <c r="AA217" s="342"/>
      <c r="AB217" s="342"/>
      <c r="AC217" s="342"/>
      <c r="AD217" s="342"/>
      <c r="AE217" s="342"/>
      <c r="AF217" s="342"/>
      <c r="AG217" s="402" t="s">
        <v>1851</v>
      </c>
    </row>
    <row r="218" spans="1:33" s="344" customFormat="1" ht="15.75" thickBot="1" x14ac:dyDescent="0.3">
      <c r="A218" s="415"/>
      <c r="B218" s="403"/>
      <c r="C218" s="403"/>
      <c r="D218" s="418"/>
      <c r="E218" s="418"/>
      <c r="F218" s="345">
        <v>496700</v>
      </c>
      <c r="G218" s="345">
        <v>498360</v>
      </c>
      <c r="H218" s="345">
        <v>500000</v>
      </c>
      <c r="I218" s="403"/>
      <c r="J218" s="345">
        <v>322000</v>
      </c>
      <c r="K218" s="345">
        <v>323650</v>
      </c>
      <c r="L218" s="345">
        <v>325300</v>
      </c>
      <c r="M218" s="403"/>
      <c r="N218" s="403"/>
      <c r="O218" s="403"/>
      <c r="P218" s="342">
        <v>30</v>
      </c>
      <c r="Q218" s="342"/>
      <c r="R218" s="342"/>
      <c r="S218" s="343">
        <v>10</v>
      </c>
      <c r="T218" s="343">
        <v>15</v>
      </c>
      <c r="U218" s="342"/>
      <c r="V218" s="342"/>
      <c r="W218" s="342"/>
      <c r="X218" s="342"/>
      <c r="Y218" s="342"/>
      <c r="Z218" s="342"/>
      <c r="AA218" s="342"/>
      <c r="AB218" s="342"/>
      <c r="AC218" s="342"/>
      <c r="AD218" s="342"/>
      <c r="AE218" s="342"/>
      <c r="AF218" s="342"/>
      <c r="AG218" s="403"/>
    </row>
    <row r="219" spans="1:33" s="344" customFormat="1" ht="15.75" thickBot="1" x14ac:dyDescent="0.3">
      <c r="A219" s="416"/>
      <c r="B219" s="404"/>
      <c r="C219" s="404"/>
      <c r="D219" s="419"/>
      <c r="E219" s="419"/>
      <c r="F219" s="346"/>
      <c r="G219" s="346"/>
      <c r="H219" s="346"/>
      <c r="I219" s="404"/>
      <c r="J219" s="346"/>
      <c r="K219" s="346"/>
      <c r="L219" s="346"/>
      <c r="M219" s="404"/>
      <c r="N219" s="404"/>
      <c r="O219" s="404"/>
      <c r="P219" s="342">
        <v>60</v>
      </c>
      <c r="Q219" s="342"/>
      <c r="R219" s="342"/>
      <c r="S219" s="343">
        <v>10</v>
      </c>
      <c r="T219" s="343">
        <v>15</v>
      </c>
      <c r="U219" s="342"/>
      <c r="V219" s="342"/>
      <c r="W219" s="342"/>
      <c r="X219" s="342"/>
      <c r="Y219" s="342"/>
      <c r="Z219" s="342"/>
      <c r="AA219" s="342"/>
      <c r="AB219" s="342"/>
      <c r="AC219" s="342"/>
      <c r="AD219" s="342"/>
      <c r="AE219" s="342"/>
      <c r="AF219" s="342"/>
      <c r="AG219" s="404"/>
    </row>
    <row r="220" spans="1:33" ht="18" thickBot="1" x14ac:dyDescent="0.3">
      <c r="A220" s="454" t="s">
        <v>2000</v>
      </c>
      <c r="B220" s="455"/>
      <c r="C220" s="455"/>
      <c r="D220" s="455"/>
      <c r="E220" s="455"/>
      <c r="F220" s="455"/>
      <c r="G220" s="455"/>
      <c r="H220" s="455"/>
      <c r="I220" s="455"/>
      <c r="J220" s="455"/>
      <c r="K220" s="455"/>
      <c r="L220" s="455"/>
      <c r="M220" s="455"/>
      <c r="N220" s="455"/>
      <c r="O220" s="455"/>
      <c r="P220" s="455"/>
      <c r="Q220" s="455"/>
      <c r="R220" s="455"/>
      <c r="S220" s="455"/>
      <c r="T220" s="455"/>
      <c r="U220" s="455"/>
      <c r="V220" s="455"/>
      <c r="W220" s="455"/>
      <c r="X220" s="455"/>
      <c r="Y220" s="455"/>
      <c r="Z220" s="455"/>
      <c r="AA220" s="455"/>
      <c r="AB220" s="455"/>
      <c r="AC220" s="455"/>
      <c r="AD220" s="455"/>
      <c r="AE220" s="455"/>
      <c r="AF220" s="455"/>
      <c r="AG220" s="456"/>
    </row>
    <row r="222" spans="1:33" ht="17.25" x14ac:dyDescent="0.3">
      <c r="A222" s="319" t="s">
        <v>1850</v>
      </c>
    </row>
    <row r="223" spans="1:33" ht="17.25" x14ac:dyDescent="0.3">
      <c r="A223" s="319" t="s">
        <v>1849</v>
      </c>
    </row>
    <row r="224" spans="1:33" ht="17.25" x14ac:dyDescent="0.3">
      <c r="A224" s="319" t="s">
        <v>1848</v>
      </c>
    </row>
    <row r="225" spans="1:21" ht="17.25" x14ac:dyDescent="0.3">
      <c r="A225" s="319" t="s">
        <v>1847</v>
      </c>
    </row>
    <row r="226" spans="1:21" ht="17.25" x14ac:dyDescent="0.3">
      <c r="A226" s="319" t="s">
        <v>1846</v>
      </c>
    </row>
    <row r="227" spans="1:21" ht="17.25" x14ac:dyDescent="0.3">
      <c r="A227" s="319" t="s">
        <v>1845</v>
      </c>
    </row>
    <row r="228" spans="1:21" ht="17.25" x14ac:dyDescent="0.3">
      <c r="A228" s="319" t="s">
        <v>1844</v>
      </c>
    </row>
    <row r="229" spans="1:21" ht="17.25" x14ac:dyDescent="0.3">
      <c r="A229" s="319" t="s">
        <v>1843</v>
      </c>
    </row>
    <row r="230" spans="1:21" ht="17.25" x14ac:dyDescent="0.3">
      <c r="A230" s="319" t="s">
        <v>1842</v>
      </c>
    </row>
    <row r="233" spans="1:21" ht="19.5" thickBot="1" x14ac:dyDescent="0.35">
      <c r="A233" s="457" t="s">
        <v>1841</v>
      </c>
      <c r="B233" s="458"/>
      <c r="C233" s="458"/>
      <c r="D233" s="458"/>
      <c r="E233" s="458"/>
      <c r="F233" s="458"/>
      <c r="G233" s="458"/>
      <c r="H233" s="458"/>
      <c r="I233" s="458"/>
      <c r="J233" s="458"/>
      <c r="K233" s="458"/>
      <c r="L233" s="458"/>
      <c r="M233" s="458"/>
      <c r="N233" s="458"/>
      <c r="O233" s="458"/>
      <c r="P233" s="458"/>
      <c r="Q233" s="458"/>
      <c r="R233" s="458"/>
      <c r="S233" s="458"/>
      <c r="T233" s="458"/>
      <c r="U233" s="458"/>
    </row>
    <row r="234" spans="1:21" ht="35.25" thickBot="1" x14ac:dyDescent="0.3">
      <c r="A234" s="459" t="s">
        <v>0</v>
      </c>
      <c r="B234" s="459" t="s">
        <v>1825</v>
      </c>
      <c r="C234" s="459" t="s">
        <v>1824</v>
      </c>
      <c r="D234" s="313" t="s">
        <v>1823</v>
      </c>
      <c r="E234" s="313" t="s">
        <v>1822</v>
      </c>
      <c r="F234" s="462" t="s">
        <v>93</v>
      </c>
      <c r="G234" s="463"/>
      <c r="H234" s="464"/>
      <c r="I234" s="312" t="s">
        <v>1821</v>
      </c>
      <c r="J234" s="462" t="s">
        <v>92</v>
      </c>
      <c r="K234" s="463"/>
      <c r="L234" s="464"/>
      <c r="M234" s="312" t="s">
        <v>1820</v>
      </c>
      <c r="N234" s="312" t="s">
        <v>1819</v>
      </c>
      <c r="O234" s="312" t="s">
        <v>1818</v>
      </c>
      <c r="P234" s="311" t="s">
        <v>1817</v>
      </c>
      <c r="Q234" s="465" t="s">
        <v>1816</v>
      </c>
      <c r="R234" s="466"/>
      <c r="S234" s="466"/>
      <c r="T234" s="467"/>
      <c r="U234" s="459" t="s">
        <v>1815</v>
      </c>
    </row>
    <row r="235" spans="1:21" ht="18" thickBot="1" x14ac:dyDescent="0.3">
      <c r="A235" s="460"/>
      <c r="B235" s="460"/>
      <c r="C235" s="460"/>
      <c r="D235" s="310" t="s">
        <v>1806</v>
      </c>
      <c r="E235" s="310" t="s">
        <v>1814</v>
      </c>
      <c r="F235" s="305" t="s">
        <v>1812</v>
      </c>
      <c r="G235" s="305" t="s">
        <v>1811</v>
      </c>
      <c r="H235" s="305" t="s">
        <v>1810</v>
      </c>
      <c r="I235" s="309" t="s">
        <v>1813</v>
      </c>
      <c r="J235" s="305" t="s">
        <v>1812</v>
      </c>
      <c r="K235" s="305" t="s">
        <v>1811</v>
      </c>
      <c r="L235" s="305" t="s">
        <v>1810</v>
      </c>
      <c r="M235" s="309" t="s">
        <v>1809</v>
      </c>
      <c r="N235" s="309" t="s">
        <v>1808</v>
      </c>
      <c r="O235" s="309" t="s">
        <v>1807</v>
      </c>
      <c r="P235" s="308" t="s">
        <v>1806</v>
      </c>
      <c r="Q235" s="468"/>
      <c r="R235" s="469"/>
      <c r="S235" s="469"/>
      <c r="T235" s="470"/>
      <c r="U235" s="460"/>
    </row>
    <row r="236" spans="1:21" ht="18" thickBot="1" x14ac:dyDescent="0.3">
      <c r="A236" s="461"/>
      <c r="B236" s="461"/>
      <c r="C236" s="461"/>
      <c r="D236" s="307"/>
      <c r="E236" s="307" t="s">
        <v>1805</v>
      </c>
      <c r="F236" s="475" t="s">
        <v>1804</v>
      </c>
      <c r="G236" s="476"/>
      <c r="H236" s="477"/>
      <c r="I236" s="306" t="s">
        <v>1803</v>
      </c>
      <c r="J236" s="475" t="s">
        <v>1804</v>
      </c>
      <c r="K236" s="476"/>
      <c r="L236" s="477"/>
      <c r="M236" s="306" t="s">
        <v>1803</v>
      </c>
      <c r="N236" s="306"/>
      <c r="O236" s="306"/>
      <c r="P236" s="304"/>
      <c r="Q236" s="305">
        <v>50</v>
      </c>
      <c r="R236" s="305">
        <v>100</v>
      </c>
      <c r="S236" s="305">
        <v>200</v>
      </c>
      <c r="T236" s="305">
        <v>400</v>
      </c>
      <c r="U236" s="461"/>
    </row>
    <row r="237" spans="1:21" ht="17.25" x14ac:dyDescent="0.25">
      <c r="A237" s="439" t="s">
        <v>108</v>
      </c>
      <c r="B237" s="442" t="s">
        <v>1840</v>
      </c>
      <c r="C237" s="442" t="s">
        <v>44</v>
      </c>
      <c r="D237" s="303"/>
      <c r="E237" s="303"/>
      <c r="F237" s="302">
        <v>26500</v>
      </c>
      <c r="G237" s="302">
        <v>28000</v>
      </c>
      <c r="H237" s="302">
        <v>29500</v>
      </c>
      <c r="I237" s="442">
        <v>3000</v>
      </c>
      <c r="J237" s="445"/>
      <c r="K237" s="446"/>
      <c r="L237" s="446"/>
      <c r="M237" s="447"/>
      <c r="N237" s="442" t="s">
        <v>1780</v>
      </c>
      <c r="O237" s="442" t="s">
        <v>1832</v>
      </c>
      <c r="P237" s="471">
        <v>60</v>
      </c>
      <c r="Q237" s="473">
        <v>50</v>
      </c>
      <c r="R237" s="473">
        <v>100</v>
      </c>
      <c r="S237" s="473">
        <v>200</v>
      </c>
      <c r="T237" s="442"/>
      <c r="U237" s="442"/>
    </row>
    <row r="238" spans="1:21" ht="15.75" thickBot="1" x14ac:dyDescent="0.3">
      <c r="A238" s="440"/>
      <c r="B238" s="443"/>
      <c r="C238" s="443"/>
      <c r="D238" s="301">
        <v>60</v>
      </c>
      <c r="E238" s="301">
        <v>1</v>
      </c>
      <c r="F238" s="301">
        <v>2054166</v>
      </c>
      <c r="G238" s="301">
        <v>2079166</v>
      </c>
      <c r="H238" s="301">
        <v>2104165</v>
      </c>
      <c r="I238" s="443"/>
      <c r="J238" s="448"/>
      <c r="K238" s="449"/>
      <c r="L238" s="449"/>
      <c r="M238" s="450"/>
      <c r="N238" s="443"/>
      <c r="O238" s="443"/>
      <c r="P238" s="472"/>
      <c r="Q238" s="474"/>
      <c r="R238" s="474"/>
      <c r="S238" s="474"/>
      <c r="T238" s="444"/>
      <c r="U238" s="443"/>
    </row>
    <row r="239" spans="1:21" ht="18" thickBot="1" x14ac:dyDescent="0.3">
      <c r="A239" s="441"/>
      <c r="B239" s="444"/>
      <c r="C239" s="444"/>
      <c r="D239" s="300">
        <v>120</v>
      </c>
      <c r="E239" s="300">
        <v>2</v>
      </c>
      <c r="F239" s="300">
        <v>2054167</v>
      </c>
      <c r="G239" s="300">
        <v>2079167</v>
      </c>
      <c r="H239" s="300">
        <v>2104165</v>
      </c>
      <c r="I239" s="444"/>
      <c r="J239" s="451"/>
      <c r="K239" s="452"/>
      <c r="L239" s="452"/>
      <c r="M239" s="453"/>
      <c r="N239" s="444"/>
      <c r="O239" s="444"/>
      <c r="P239" s="299">
        <v>120</v>
      </c>
      <c r="Q239" s="297">
        <v>50</v>
      </c>
      <c r="R239" s="297">
        <v>100</v>
      </c>
      <c r="S239" s="297">
        <v>200</v>
      </c>
      <c r="T239" s="297">
        <v>400</v>
      </c>
      <c r="U239" s="444"/>
    </row>
    <row r="240" spans="1:21" ht="17.25" x14ac:dyDescent="0.25">
      <c r="A240" s="490" t="s">
        <v>111</v>
      </c>
      <c r="B240" s="478" t="s">
        <v>1839</v>
      </c>
      <c r="C240" s="478" t="s">
        <v>44</v>
      </c>
      <c r="D240" s="318"/>
      <c r="E240" s="318"/>
      <c r="F240" s="317" t="s">
        <v>1838</v>
      </c>
      <c r="G240" s="317" t="s">
        <v>1837</v>
      </c>
      <c r="H240" s="317">
        <v>27500</v>
      </c>
      <c r="I240" s="478" t="s">
        <v>1836</v>
      </c>
      <c r="J240" s="493"/>
      <c r="K240" s="494"/>
      <c r="L240" s="494"/>
      <c r="M240" s="495"/>
      <c r="N240" s="478" t="s">
        <v>1780</v>
      </c>
      <c r="O240" s="478" t="s">
        <v>1832</v>
      </c>
      <c r="P240" s="486">
        <v>60</v>
      </c>
      <c r="Q240" s="488">
        <v>50</v>
      </c>
      <c r="R240" s="488">
        <v>100</v>
      </c>
      <c r="S240" s="488">
        <v>200</v>
      </c>
      <c r="T240" s="478"/>
      <c r="U240" s="478"/>
    </row>
    <row r="241" spans="1:21" ht="15.75" thickBot="1" x14ac:dyDescent="0.3">
      <c r="A241" s="491"/>
      <c r="B241" s="479"/>
      <c r="C241" s="479"/>
      <c r="D241" s="316">
        <v>60</v>
      </c>
      <c r="E241" s="316">
        <v>1</v>
      </c>
      <c r="F241" s="316">
        <v>2016667</v>
      </c>
      <c r="G241" s="316">
        <v>2043750</v>
      </c>
      <c r="H241" s="316">
        <v>2070832</v>
      </c>
      <c r="I241" s="479"/>
      <c r="J241" s="496"/>
      <c r="K241" s="497"/>
      <c r="L241" s="497"/>
      <c r="M241" s="498"/>
      <c r="N241" s="479"/>
      <c r="O241" s="479"/>
      <c r="P241" s="472"/>
      <c r="Q241" s="489"/>
      <c r="R241" s="489"/>
      <c r="S241" s="489"/>
      <c r="T241" s="480"/>
      <c r="U241" s="479"/>
    </row>
    <row r="242" spans="1:21" ht="18" thickBot="1" x14ac:dyDescent="0.3">
      <c r="A242" s="492"/>
      <c r="B242" s="480"/>
      <c r="C242" s="480"/>
      <c r="D242" s="315">
        <v>120</v>
      </c>
      <c r="E242" s="315">
        <v>2</v>
      </c>
      <c r="F242" s="315">
        <v>2016667</v>
      </c>
      <c r="G242" s="315">
        <v>2043749</v>
      </c>
      <c r="H242" s="315">
        <v>2070831</v>
      </c>
      <c r="I242" s="480"/>
      <c r="J242" s="499"/>
      <c r="K242" s="500"/>
      <c r="L242" s="500"/>
      <c r="M242" s="501"/>
      <c r="N242" s="480"/>
      <c r="O242" s="480"/>
      <c r="P242" s="299">
        <v>120</v>
      </c>
      <c r="Q242" s="314">
        <v>50</v>
      </c>
      <c r="R242" s="314">
        <v>100</v>
      </c>
      <c r="S242" s="314">
        <v>200</v>
      </c>
      <c r="T242" s="314">
        <v>400</v>
      </c>
      <c r="U242" s="480"/>
    </row>
    <row r="243" spans="1:21" ht="17.25" x14ac:dyDescent="0.25">
      <c r="A243" s="481" t="s">
        <v>1485</v>
      </c>
      <c r="B243" s="482" t="s">
        <v>1835</v>
      </c>
      <c r="C243" s="482" t="s">
        <v>44</v>
      </c>
      <c r="D243" s="303"/>
      <c r="E243" s="303"/>
      <c r="F243" s="302">
        <v>39500</v>
      </c>
      <c r="G243" s="302">
        <v>41500</v>
      </c>
      <c r="H243" s="302">
        <v>43500</v>
      </c>
      <c r="I243" s="482">
        <v>4000</v>
      </c>
      <c r="J243" s="483"/>
      <c r="K243" s="484"/>
      <c r="L243" s="484"/>
      <c r="M243" s="485"/>
      <c r="N243" s="482" t="s">
        <v>1780</v>
      </c>
      <c r="O243" s="482" t="s">
        <v>1834</v>
      </c>
      <c r="P243" s="486">
        <v>60</v>
      </c>
      <c r="Q243" s="487">
        <v>50</v>
      </c>
      <c r="R243" s="487">
        <v>100</v>
      </c>
      <c r="S243" s="487">
        <v>200</v>
      </c>
      <c r="T243" s="482"/>
      <c r="U243" s="482"/>
    </row>
    <row r="244" spans="1:21" ht="15.75" thickBot="1" x14ac:dyDescent="0.3">
      <c r="A244" s="440"/>
      <c r="B244" s="443"/>
      <c r="C244" s="443"/>
      <c r="D244" s="301">
        <v>60</v>
      </c>
      <c r="E244" s="301">
        <v>1</v>
      </c>
      <c r="F244" s="301">
        <v>2270833</v>
      </c>
      <c r="G244" s="301">
        <v>2304166</v>
      </c>
      <c r="H244" s="301">
        <v>2337499</v>
      </c>
      <c r="I244" s="443"/>
      <c r="J244" s="448"/>
      <c r="K244" s="449"/>
      <c r="L244" s="449"/>
      <c r="M244" s="450"/>
      <c r="N244" s="443"/>
      <c r="O244" s="443"/>
      <c r="P244" s="472"/>
      <c r="Q244" s="474"/>
      <c r="R244" s="474"/>
      <c r="S244" s="474"/>
      <c r="T244" s="444"/>
      <c r="U244" s="443"/>
    </row>
    <row r="245" spans="1:21" ht="18" thickBot="1" x14ac:dyDescent="0.3">
      <c r="A245" s="441"/>
      <c r="B245" s="444"/>
      <c r="C245" s="444"/>
      <c r="D245" s="300">
        <v>120</v>
      </c>
      <c r="E245" s="300">
        <v>2</v>
      </c>
      <c r="F245" s="300">
        <v>2270833</v>
      </c>
      <c r="G245" s="300">
        <v>2304167</v>
      </c>
      <c r="H245" s="300">
        <v>2337499</v>
      </c>
      <c r="I245" s="444"/>
      <c r="J245" s="451"/>
      <c r="K245" s="452"/>
      <c r="L245" s="452"/>
      <c r="M245" s="453"/>
      <c r="N245" s="444"/>
      <c r="O245" s="444"/>
      <c r="P245" s="299">
        <v>120</v>
      </c>
      <c r="Q245" s="297">
        <v>50</v>
      </c>
      <c r="R245" s="297">
        <v>100</v>
      </c>
      <c r="S245" s="297">
        <v>200</v>
      </c>
      <c r="T245" s="297">
        <v>400</v>
      </c>
      <c r="U245" s="444"/>
    </row>
    <row r="246" spans="1:21" ht="17.25" x14ac:dyDescent="0.25">
      <c r="A246" s="490" t="s">
        <v>113</v>
      </c>
      <c r="B246" s="478" t="s">
        <v>1833</v>
      </c>
      <c r="C246" s="478" t="s">
        <v>44</v>
      </c>
      <c r="D246" s="318"/>
      <c r="E246" s="318"/>
      <c r="F246" s="317">
        <v>37000</v>
      </c>
      <c r="G246" s="317">
        <v>38500</v>
      </c>
      <c r="H246" s="317">
        <v>40000</v>
      </c>
      <c r="I246" s="478">
        <v>3000</v>
      </c>
      <c r="J246" s="493"/>
      <c r="K246" s="494"/>
      <c r="L246" s="494"/>
      <c r="M246" s="495"/>
      <c r="N246" s="478" t="s">
        <v>1780</v>
      </c>
      <c r="O246" s="478" t="s">
        <v>1832</v>
      </c>
      <c r="P246" s="486">
        <v>60</v>
      </c>
      <c r="Q246" s="488">
        <v>50</v>
      </c>
      <c r="R246" s="488">
        <v>100</v>
      </c>
      <c r="S246" s="488">
        <v>200</v>
      </c>
      <c r="T246" s="478"/>
      <c r="U246" s="478"/>
    </row>
    <row r="247" spans="1:21" ht="15.75" thickBot="1" x14ac:dyDescent="0.3">
      <c r="A247" s="491"/>
      <c r="B247" s="479"/>
      <c r="C247" s="479"/>
      <c r="D247" s="316">
        <v>60</v>
      </c>
      <c r="E247" s="316">
        <v>1</v>
      </c>
      <c r="F247" s="316">
        <v>2229166</v>
      </c>
      <c r="G247" s="316">
        <v>2254166</v>
      </c>
      <c r="H247" s="316">
        <v>2279165</v>
      </c>
      <c r="I247" s="479"/>
      <c r="J247" s="496"/>
      <c r="K247" s="497"/>
      <c r="L247" s="497"/>
      <c r="M247" s="498"/>
      <c r="N247" s="479"/>
      <c r="O247" s="479"/>
      <c r="P247" s="472"/>
      <c r="Q247" s="489"/>
      <c r="R247" s="489"/>
      <c r="S247" s="489"/>
      <c r="T247" s="480"/>
      <c r="U247" s="479"/>
    </row>
    <row r="248" spans="1:21" ht="18" thickBot="1" x14ac:dyDescent="0.3">
      <c r="A248" s="492"/>
      <c r="B248" s="480"/>
      <c r="C248" s="480"/>
      <c r="D248" s="315">
        <v>120</v>
      </c>
      <c r="E248" s="315">
        <v>2</v>
      </c>
      <c r="F248" s="315">
        <v>2229167</v>
      </c>
      <c r="G248" s="315">
        <v>2254167</v>
      </c>
      <c r="H248" s="315">
        <v>2279165</v>
      </c>
      <c r="I248" s="480"/>
      <c r="J248" s="499"/>
      <c r="K248" s="500"/>
      <c r="L248" s="500"/>
      <c r="M248" s="501"/>
      <c r="N248" s="480"/>
      <c r="O248" s="480"/>
      <c r="P248" s="299">
        <v>120</v>
      </c>
      <c r="Q248" s="314">
        <v>50</v>
      </c>
      <c r="R248" s="314">
        <v>100</v>
      </c>
      <c r="S248" s="314">
        <v>200</v>
      </c>
      <c r="T248" s="314">
        <v>400</v>
      </c>
      <c r="U248" s="480"/>
    </row>
    <row r="249" spans="1:21" ht="17.25" x14ac:dyDescent="0.25">
      <c r="A249" s="481" t="s">
        <v>753</v>
      </c>
      <c r="B249" s="482" t="s">
        <v>1831</v>
      </c>
      <c r="C249" s="482" t="s">
        <v>44</v>
      </c>
      <c r="D249" s="303"/>
      <c r="E249" s="303"/>
      <c r="F249" s="302">
        <v>27500</v>
      </c>
      <c r="G249" s="302">
        <v>27925</v>
      </c>
      <c r="H249" s="302">
        <v>28350</v>
      </c>
      <c r="I249" s="482">
        <v>850</v>
      </c>
      <c r="J249" s="483"/>
      <c r="K249" s="484"/>
      <c r="L249" s="484"/>
      <c r="M249" s="485"/>
      <c r="N249" s="482" t="s">
        <v>1828</v>
      </c>
      <c r="O249" s="482" t="s">
        <v>1830</v>
      </c>
      <c r="P249" s="486">
        <v>60</v>
      </c>
      <c r="Q249" s="487">
        <v>50</v>
      </c>
      <c r="R249" s="487">
        <v>100</v>
      </c>
      <c r="S249" s="487">
        <v>200</v>
      </c>
      <c r="T249" s="482"/>
      <c r="U249" s="482"/>
    </row>
    <row r="250" spans="1:21" ht="15.75" thickBot="1" x14ac:dyDescent="0.3">
      <c r="A250" s="440"/>
      <c r="B250" s="443"/>
      <c r="C250" s="443"/>
      <c r="D250" s="301">
        <v>60</v>
      </c>
      <c r="E250" s="301">
        <v>1</v>
      </c>
      <c r="F250" s="301">
        <v>2070833</v>
      </c>
      <c r="G250" s="301">
        <v>2077916</v>
      </c>
      <c r="H250" s="301">
        <v>2084999</v>
      </c>
      <c r="I250" s="443"/>
      <c r="J250" s="448"/>
      <c r="K250" s="449"/>
      <c r="L250" s="449"/>
      <c r="M250" s="450"/>
      <c r="N250" s="443"/>
      <c r="O250" s="443"/>
      <c r="P250" s="472"/>
      <c r="Q250" s="474"/>
      <c r="R250" s="474"/>
      <c r="S250" s="474"/>
      <c r="T250" s="444"/>
      <c r="U250" s="443"/>
    </row>
    <row r="251" spans="1:21" ht="18" thickBot="1" x14ac:dyDescent="0.3">
      <c r="A251" s="441"/>
      <c r="B251" s="444"/>
      <c r="C251" s="444"/>
      <c r="D251" s="300">
        <v>120</v>
      </c>
      <c r="E251" s="300">
        <v>2</v>
      </c>
      <c r="F251" s="300">
        <v>2070833</v>
      </c>
      <c r="G251" s="300">
        <v>2077917</v>
      </c>
      <c r="H251" s="300">
        <v>2084999</v>
      </c>
      <c r="I251" s="444"/>
      <c r="J251" s="451"/>
      <c r="K251" s="452"/>
      <c r="L251" s="452"/>
      <c r="M251" s="453"/>
      <c r="N251" s="444"/>
      <c r="O251" s="444"/>
      <c r="P251" s="299">
        <v>120</v>
      </c>
      <c r="Q251" s="297">
        <v>50</v>
      </c>
      <c r="R251" s="297">
        <v>100</v>
      </c>
      <c r="S251" s="297">
        <v>200</v>
      </c>
      <c r="T251" s="297">
        <v>400</v>
      </c>
      <c r="U251" s="444"/>
    </row>
    <row r="252" spans="1:21" ht="17.25" x14ac:dyDescent="0.25">
      <c r="A252" s="490" t="s">
        <v>1487</v>
      </c>
      <c r="B252" s="478" t="s">
        <v>1829</v>
      </c>
      <c r="C252" s="478" t="s">
        <v>44</v>
      </c>
      <c r="D252" s="318"/>
      <c r="E252" s="318"/>
      <c r="F252" s="317">
        <v>47200</v>
      </c>
      <c r="G252" s="317">
        <v>47700</v>
      </c>
      <c r="H252" s="317">
        <v>48200</v>
      </c>
      <c r="I252" s="478">
        <v>1000</v>
      </c>
      <c r="J252" s="493"/>
      <c r="K252" s="494"/>
      <c r="L252" s="494"/>
      <c r="M252" s="495"/>
      <c r="N252" s="478" t="s">
        <v>1828</v>
      </c>
      <c r="O252" s="478" t="s">
        <v>1827</v>
      </c>
      <c r="P252" s="486">
        <v>60</v>
      </c>
      <c r="Q252" s="488">
        <v>50</v>
      </c>
      <c r="R252" s="488">
        <v>100</v>
      </c>
      <c r="S252" s="488">
        <v>200</v>
      </c>
      <c r="T252" s="478"/>
      <c r="U252" s="478"/>
    </row>
    <row r="253" spans="1:21" ht="15.75" thickBot="1" x14ac:dyDescent="0.3">
      <c r="A253" s="491"/>
      <c r="B253" s="479"/>
      <c r="C253" s="479"/>
      <c r="D253" s="316">
        <v>60</v>
      </c>
      <c r="E253" s="316">
        <v>1</v>
      </c>
      <c r="F253" s="316">
        <v>2399166</v>
      </c>
      <c r="G253" s="316">
        <v>2407499</v>
      </c>
      <c r="H253" s="316">
        <v>2415832</v>
      </c>
      <c r="I253" s="479"/>
      <c r="J253" s="496"/>
      <c r="K253" s="497"/>
      <c r="L253" s="497"/>
      <c r="M253" s="498"/>
      <c r="N253" s="479"/>
      <c r="O253" s="479"/>
      <c r="P253" s="472"/>
      <c r="Q253" s="489"/>
      <c r="R253" s="489"/>
      <c r="S253" s="489"/>
      <c r="T253" s="480"/>
      <c r="U253" s="479"/>
    </row>
    <row r="254" spans="1:21" ht="18" thickBot="1" x14ac:dyDescent="0.3">
      <c r="A254" s="502"/>
      <c r="B254" s="503"/>
      <c r="C254" s="503"/>
      <c r="D254" s="315">
        <v>120</v>
      </c>
      <c r="E254" s="315">
        <v>2</v>
      </c>
      <c r="F254" s="315">
        <v>2399167</v>
      </c>
      <c r="G254" s="315">
        <v>2407499</v>
      </c>
      <c r="H254" s="315">
        <v>2415831</v>
      </c>
      <c r="I254" s="503"/>
      <c r="J254" s="504"/>
      <c r="K254" s="505"/>
      <c r="L254" s="505"/>
      <c r="M254" s="506"/>
      <c r="N254" s="503"/>
      <c r="O254" s="503"/>
      <c r="P254" s="299">
        <v>120</v>
      </c>
      <c r="Q254" s="314">
        <v>50</v>
      </c>
      <c r="R254" s="314">
        <v>100</v>
      </c>
      <c r="S254" s="314">
        <v>200</v>
      </c>
      <c r="T254" s="314">
        <v>400</v>
      </c>
      <c r="U254" s="503"/>
    </row>
    <row r="255" spans="1:21" ht="18" thickBot="1" x14ac:dyDescent="0.3">
      <c r="A255" s="512" t="s">
        <v>2001</v>
      </c>
      <c r="B255" s="513"/>
      <c r="C255" s="513"/>
      <c r="D255" s="513"/>
      <c r="E255" s="513"/>
      <c r="F255" s="513"/>
      <c r="G255" s="513"/>
      <c r="H255" s="513"/>
      <c r="I255" s="513"/>
      <c r="J255" s="513"/>
      <c r="K255" s="513"/>
      <c r="L255" s="513"/>
      <c r="M255" s="513"/>
      <c r="N255" s="513"/>
      <c r="O255" s="513"/>
      <c r="P255" s="513"/>
      <c r="Q255" s="513"/>
      <c r="R255" s="513"/>
      <c r="S255" s="513"/>
      <c r="T255" s="513"/>
      <c r="U255" s="514"/>
    </row>
    <row r="257" spans="1:22" ht="19.5" thickBot="1" x14ac:dyDescent="0.35">
      <c r="A257" s="457" t="s">
        <v>1826</v>
      </c>
      <c r="B257" s="458"/>
      <c r="C257" s="458"/>
      <c r="D257" s="458"/>
      <c r="E257" s="458"/>
      <c r="F257" s="458"/>
      <c r="G257" s="458"/>
      <c r="H257" s="458"/>
      <c r="I257" s="458"/>
      <c r="J257" s="458"/>
      <c r="K257" s="458"/>
      <c r="L257" s="458"/>
      <c r="M257" s="458"/>
      <c r="N257" s="458"/>
      <c r="O257" s="458"/>
      <c r="P257" s="458"/>
      <c r="Q257" s="458"/>
      <c r="R257" s="458"/>
      <c r="S257" s="458"/>
      <c r="T257" s="458"/>
      <c r="U257" s="458"/>
      <c r="V257" s="458"/>
    </row>
    <row r="258" spans="1:22" ht="35.25" thickBot="1" x14ac:dyDescent="0.3">
      <c r="A258" s="459" t="s">
        <v>0</v>
      </c>
      <c r="B258" s="459" t="s">
        <v>1825</v>
      </c>
      <c r="C258" s="459" t="s">
        <v>1824</v>
      </c>
      <c r="D258" s="313" t="s">
        <v>1823</v>
      </c>
      <c r="E258" s="313" t="s">
        <v>1822</v>
      </c>
      <c r="F258" s="462" t="s">
        <v>93</v>
      </c>
      <c r="G258" s="463"/>
      <c r="H258" s="464"/>
      <c r="I258" s="312" t="s">
        <v>1821</v>
      </c>
      <c r="J258" s="462" t="s">
        <v>92</v>
      </c>
      <c r="K258" s="463"/>
      <c r="L258" s="464"/>
      <c r="M258" s="312" t="s">
        <v>1820</v>
      </c>
      <c r="N258" s="312" t="s">
        <v>1819</v>
      </c>
      <c r="O258" s="312" t="s">
        <v>1818</v>
      </c>
      <c r="P258" s="311" t="s">
        <v>1817</v>
      </c>
      <c r="Q258" s="465" t="s">
        <v>1816</v>
      </c>
      <c r="R258" s="466"/>
      <c r="S258" s="466"/>
      <c r="T258" s="466"/>
      <c r="U258" s="467"/>
      <c r="V258" s="459" t="s">
        <v>1815</v>
      </c>
    </row>
    <row r="259" spans="1:22" ht="18" thickBot="1" x14ac:dyDescent="0.3">
      <c r="A259" s="460"/>
      <c r="B259" s="460"/>
      <c r="C259" s="460"/>
      <c r="D259" s="310" t="s">
        <v>1806</v>
      </c>
      <c r="E259" s="310" t="s">
        <v>1814</v>
      </c>
      <c r="F259" s="305" t="s">
        <v>1812</v>
      </c>
      <c r="G259" s="305" t="s">
        <v>1811</v>
      </c>
      <c r="H259" s="305" t="s">
        <v>1810</v>
      </c>
      <c r="I259" s="309" t="s">
        <v>1813</v>
      </c>
      <c r="J259" s="305" t="s">
        <v>1812</v>
      </c>
      <c r="K259" s="305" t="s">
        <v>1811</v>
      </c>
      <c r="L259" s="305" t="s">
        <v>1810</v>
      </c>
      <c r="M259" s="309" t="s">
        <v>1809</v>
      </c>
      <c r="N259" s="309" t="s">
        <v>1808</v>
      </c>
      <c r="O259" s="309" t="s">
        <v>1807</v>
      </c>
      <c r="P259" s="308" t="s">
        <v>1806</v>
      </c>
      <c r="Q259" s="468"/>
      <c r="R259" s="469"/>
      <c r="S259" s="469"/>
      <c r="T259" s="469"/>
      <c r="U259" s="470"/>
      <c r="V259" s="460"/>
    </row>
    <row r="260" spans="1:22" ht="18" thickBot="1" x14ac:dyDescent="0.3">
      <c r="A260" s="461"/>
      <c r="B260" s="461"/>
      <c r="C260" s="461"/>
      <c r="D260" s="307"/>
      <c r="E260" s="307" t="s">
        <v>1805</v>
      </c>
      <c r="F260" s="475" t="s">
        <v>1804</v>
      </c>
      <c r="G260" s="476"/>
      <c r="H260" s="477"/>
      <c r="I260" s="306" t="s">
        <v>1803</v>
      </c>
      <c r="J260" s="475" t="s">
        <v>1804</v>
      </c>
      <c r="K260" s="476"/>
      <c r="L260" s="477"/>
      <c r="M260" s="306" t="s">
        <v>1803</v>
      </c>
      <c r="N260" s="306"/>
      <c r="O260" s="306"/>
      <c r="P260" s="304"/>
      <c r="Q260" s="305">
        <v>100</v>
      </c>
      <c r="R260" s="305">
        <v>400</v>
      </c>
      <c r="S260" s="305">
        <v>800</v>
      </c>
      <c r="T260" s="305">
        <v>1600</v>
      </c>
      <c r="U260" s="305">
        <v>2000</v>
      </c>
      <c r="V260" s="461"/>
    </row>
    <row r="261" spans="1:22" ht="17.25" x14ac:dyDescent="0.25">
      <c r="A261" s="439" t="s">
        <v>1752</v>
      </c>
      <c r="B261" s="442" t="s">
        <v>1802</v>
      </c>
      <c r="C261" s="442" t="s">
        <v>44</v>
      </c>
      <c r="D261" s="303"/>
      <c r="E261" s="303"/>
      <c r="F261" s="302">
        <v>57095</v>
      </c>
      <c r="G261" s="302" t="s">
        <v>1801</v>
      </c>
      <c r="H261" s="302" t="s">
        <v>1800</v>
      </c>
      <c r="I261" s="442" t="s">
        <v>1799</v>
      </c>
      <c r="J261" s="445"/>
      <c r="K261" s="446"/>
      <c r="L261" s="446"/>
      <c r="M261" s="447"/>
      <c r="N261" s="442" t="s">
        <v>1780</v>
      </c>
      <c r="O261" s="442" t="s">
        <v>1798</v>
      </c>
      <c r="P261" s="471">
        <v>120</v>
      </c>
      <c r="Q261" s="473">
        <v>100</v>
      </c>
      <c r="R261" s="473">
        <v>400</v>
      </c>
      <c r="S261" s="442"/>
      <c r="T261" s="442"/>
      <c r="U261" s="442"/>
      <c r="V261" s="442"/>
    </row>
    <row r="262" spans="1:22" ht="15.75" thickBot="1" x14ac:dyDescent="0.3">
      <c r="A262" s="440"/>
      <c r="B262" s="443"/>
      <c r="C262" s="443"/>
      <c r="D262" s="301">
        <v>120</v>
      </c>
      <c r="E262" s="301">
        <v>1680</v>
      </c>
      <c r="F262" s="301">
        <v>2564083</v>
      </c>
      <c r="G262" s="301">
        <v>2680003</v>
      </c>
      <c r="H262" s="301">
        <v>2794243</v>
      </c>
      <c r="I262" s="443"/>
      <c r="J262" s="448"/>
      <c r="K262" s="449"/>
      <c r="L262" s="449"/>
      <c r="M262" s="450"/>
      <c r="N262" s="443"/>
      <c r="O262" s="443"/>
      <c r="P262" s="472"/>
      <c r="Q262" s="474"/>
      <c r="R262" s="474"/>
      <c r="S262" s="444"/>
      <c r="T262" s="444"/>
      <c r="U262" s="444"/>
      <c r="V262" s="443"/>
    </row>
    <row r="263" spans="1:22" ht="18" thickBot="1" x14ac:dyDescent="0.3">
      <c r="A263" s="440"/>
      <c r="B263" s="443"/>
      <c r="C263" s="443"/>
      <c r="D263" s="301">
        <v>480</v>
      </c>
      <c r="E263" s="301">
        <v>1680</v>
      </c>
      <c r="F263" s="301">
        <v>2564083</v>
      </c>
      <c r="G263" s="301">
        <v>2680003</v>
      </c>
      <c r="H263" s="301">
        <v>2794243</v>
      </c>
      <c r="I263" s="443"/>
      <c r="J263" s="448"/>
      <c r="K263" s="449"/>
      <c r="L263" s="449"/>
      <c r="M263" s="450"/>
      <c r="N263" s="443"/>
      <c r="O263" s="443"/>
      <c r="P263" s="299">
        <v>480</v>
      </c>
      <c r="Q263" s="298"/>
      <c r="R263" s="297">
        <v>400</v>
      </c>
      <c r="S263" s="297">
        <v>800</v>
      </c>
      <c r="T263" s="297">
        <v>1600</v>
      </c>
      <c r="U263" s="298"/>
      <c r="V263" s="443"/>
    </row>
    <row r="264" spans="1:22" ht="18" thickBot="1" x14ac:dyDescent="0.3">
      <c r="A264" s="507"/>
      <c r="B264" s="508"/>
      <c r="C264" s="508"/>
      <c r="D264" s="300">
        <v>960</v>
      </c>
      <c r="E264" s="300">
        <v>1680</v>
      </c>
      <c r="F264" s="300">
        <v>2564083</v>
      </c>
      <c r="G264" s="300">
        <v>2680003</v>
      </c>
      <c r="H264" s="300">
        <v>2794243</v>
      </c>
      <c r="I264" s="508"/>
      <c r="J264" s="509"/>
      <c r="K264" s="510"/>
      <c r="L264" s="510"/>
      <c r="M264" s="511"/>
      <c r="N264" s="508"/>
      <c r="O264" s="508"/>
      <c r="P264" s="299">
        <v>960</v>
      </c>
      <c r="Q264" s="298"/>
      <c r="R264" s="297">
        <v>400</v>
      </c>
      <c r="S264" s="297">
        <v>800</v>
      </c>
      <c r="T264" s="297">
        <v>1600</v>
      </c>
      <c r="U264" s="297">
        <v>2000</v>
      </c>
      <c r="V264" s="508"/>
    </row>
    <row r="265" spans="1:22" ht="18" thickBot="1" x14ac:dyDescent="0.3">
      <c r="A265" s="512" t="s">
        <v>2002</v>
      </c>
      <c r="B265" s="513"/>
      <c r="C265" s="513"/>
      <c r="D265" s="513"/>
      <c r="E265" s="513"/>
      <c r="F265" s="513"/>
      <c r="G265" s="513"/>
      <c r="H265" s="513"/>
      <c r="I265" s="513"/>
      <c r="J265" s="513"/>
      <c r="K265" s="513"/>
      <c r="L265" s="513"/>
      <c r="M265" s="513"/>
      <c r="N265" s="513"/>
      <c r="O265" s="513"/>
      <c r="P265" s="513"/>
      <c r="Q265" s="513"/>
      <c r="R265" s="513"/>
      <c r="S265" s="513"/>
      <c r="T265" s="513"/>
      <c r="U265" s="513"/>
      <c r="V265" s="514"/>
    </row>
  </sheetData>
  <mergeCells count="869">
    <mergeCell ref="U261:U262"/>
    <mergeCell ref="V261:V264"/>
    <mergeCell ref="A265:V265"/>
    <mergeCell ref="N261:N264"/>
    <mergeCell ref="O261:O264"/>
    <mergeCell ref="P261:P262"/>
    <mergeCell ref="Q261:Q262"/>
    <mergeCell ref="R261:R262"/>
    <mergeCell ref="S261:S262"/>
    <mergeCell ref="F260:H260"/>
    <mergeCell ref="J260:L260"/>
    <mergeCell ref="A261:A264"/>
    <mergeCell ref="B261:B264"/>
    <mergeCell ref="C261:C264"/>
    <mergeCell ref="I261:I264"/>
    <mergeCell ref="J261:M264"/>
    <mergeCell ref="U252:U254"/>
    <mergeCell ref="A255:U255"/>
    <mergeCell ref="A257:V257"/>
    <mergeCell ref="A258:A260"/>
    <mergeCell ref="B258:B260"/>
    <mergeCell ref="C258:C260"/>
    <mergeCell ref="F258:H258"/>
    <mergeCell ref="J258:L258"/>
    <mergeCell ref="Q258:U259"/>
    <mergeCell ref="V258:V260"/>
    <mergeCell ref="O252:O254"/>
    <mergeCell ref="P252:P253"/>
    <mergeCell ref="Q252:Q253"/>
    <mergeCell ref="R252:R253"/>
    <mergeCell ref="S252:S253"/>
    <mergeCell ref="T252:T253"/>
    <mergeCell ref="T261:T262"/>
    <mergeCell ref="R249:R250"/>
    <mergeCell ref="S249:S250"/>
    <mergeCell ref="T249:T250"/>
    <mergeCell ref="U249:U251"/>
    <mergeCell ref="A252:A254"/>
    <mergeCell ref="B252:B254"/>
    <mergeCell ref="C252:C254"/>
    <mergeCell ref="I252:I254"/>
    <mergeCell ref="J252:M254"/>
    <mergeCell ref="N252:N254"/>
    <mergeCell ref="A249:A251"/>
    <mergeCell ref="B249:B251"/>
    <mergeCell ref="C249:C251"/>
    <mergeCell ref="I249:I251"/>
    <mergeCell ref="J249:M251"/>
    <mergeCell ref="N249:N251"/>
    <mergeCell ref="O249:O251"/>
    <mergeCell ref="P249:P250"/>
    <mergeCell ref="Q249:Q250"/>
    <mergeCell ref="R243:R244"/>
    <mergeCell ref="S243:S244"/>
    <mergeCell ref="T243:T244"/>
    <mergeCell ref="U243:U245"/>
    <mergeCell ref="A246:A248"/>
    <mergeCell ref="B246:B248"/>
    <mergeCell ref="C246:C248"/>
    <mergeCell ref="I246:I248"/>
    <mergeCell ref="J246:M248"/>
    <mergeCell ref="N246:N248"/>
    <mergeCell ref="U246:U248"/>
    <mergeCell ref="O246:O248"/>
    <mergeCell ref="P246:P247"/>
    <mergeCell ref="Q246:Q247"/>
    <mergeCell ref="R246:R247"/>
    <mergeCell ref="S246:S247"/>
    <mergeCell ref="T246:T247"/>
    <mergeCell ref="F236:H236"/>
    <mergeCell ref="J236:L236"/>
    <mergeCell ref="U240:U242"/>
    <mergeCell ref="A243:A245"/>
    <mergeCell ref="B243:B245"/>
    <mergeCell ref="C243:C245"/>
    <mergeCell ref="I243:I245"/>
    <mergeCell ref="J243:M245"/>
    <mergeCell ref="N243:N245"/>
    <mergeCell ref="O243:O245"/>
    <mergeCell ref="P243:P244"/>
    <mergeCell ref="Q243:Q244"/>
    <mergeCell ref="O240:O242"/>
    <mergeCell ref="P240:P241"/>
    <mergeCell ref="Q240:Q241"/>
    <mergeCell ref="R240:R241"/>
    <mergeCell ref="S240:S241"/>
    <mergeCell ref="T240:T241"/>
    <mergeCell ref="A240:A242"/>
    <mergeCell ref="B240:B242"/>
    <mergeCell ref="C240:C242"/>
    <mergeCell ref="I240:I242"/>
    <mergeCell ref="J240:M242"/>
    <mergeCell ref="N240:N242"/>
    <mergeCell ref="A237:A239"/>
    <mergeCell ref="B237:B239"/>
    <mergeCell ref="C237:C239"/>
    <mergeCell ref="I237:I239"/>
    <mergeCell ref="J237:M239"/>
    <mergeCell ref="N237:N239"/>
    <mergeCell ref="O237:O239"/>
    <mergeCell ref="O217:O219"/>
    <mergeCell ref="AG217:AG219"/>
    <mergeCell ref="A220:AG220"/>
    <mergeCell ref="A233:U233"/>
    <mergeCell ref="A234:A236"/>
    <mergeCell ref="B234:B236"/>
    <mergeCell ref="C234:C236"/>
    <mergeCell ref="F234:H234"/>
    <mergeCell ref="J234:L234"/>
    <mergeCell ref="Q234:T235"/>
    <mergeCell ref="P237:P238"/>
    <mergeCell ref="Q237:Q238"/>
    <mergeCell ref="R237:R238"/>
    <mergeCell ref="S237:S238"/>
    <mergeCell ref="T237:T238"/>
    <mergeCell ref="U237:U239"/>
    <mergeCell ref="U234:U236"/>
    <mergeCell ref="A217:A219"/>
    <mergeCell ref="B217:B219"/>
    <mergeCell ref="C217:C219"/>
    <mergeCell ref="D217:D219"/>
    <mergeCell ref="E217:E219"/>
    <mergeCell ref="I217:I219"/>
    <mergeCell ref="M217:M219"/>
    <mergeCell ref="N217:N219"/>
    <mergeCell ref="A214:A216"/>
    <mergeCell ref="B214:B216"/>
    <mergeCell ref="C214:C216"/>
    <mergeCell ref="I214:I216"/>
    <mergeCell ref="M214:M216"/>
    <mergeCell ref="N214:N216"/>
    <mergeCell ref="A211:A213"/>
    <mergeCell ref="B211:B213"/>
    <mergeCell ref="C211:C213"/>
    <mergeCell ref="I211:I213"/>
    <mergeCell ref="M211:M213"/>
    <mergeCell ref="N211:N213"/>
    <mergeCell ref="O211:O213"/>
    <mergeCell ref="AG211:AG213"/>
    <mergeCell ref="O214:O216"/>
    <mergeCell ref="AG214:AG216"/>
    <mergeCell ref="AG205:AG207"/>
    <mergeCell ref="A208:A210"/>
    <mergeCell ref="B208:B210"/>
    <mergeCell ref="C208:C210"/>
    <mergeCell ref="D208:D210"/>
    <mergeCell ref="E208:E210"/>
    <mergeCell ref="I208:I210"/>
    <mergeCell ref="M208:M210"/>
    <mergeCell ref="N208:N210"/>
    <mergeCell ref="O208:O210"/>
    <mergeCell ref="AG208:AG210"/>
    <mergeCell ref="A205:A207"/>
    <mergeCell ref="B205:B207"/>
    <mergeCell ref="C205:C207"/>
    <mergeCell ref="D205:D207"/>
    <mergeCell ref="E205:E207"/>
    <mergeCell ref="I205:I207"/>
    <mergeCell ref="M205:M207"/>
    <mergeCell ref="N205:N207"/>
    <mergeCell ref="O205:O207"/>
    <mergeCell ref="A199:A201"/>
    <mergeCell ref="B199:B201"/>
    <mergeCell ref="C199:C201"/>
    <mergeCell ref="I199:I201"/>
    <mergeCell ref="J199:M201"/>
    <mergeCell ref="N199:N201"/>
    <mergeCell ref="O199:O201"/>
    <mergeCell ref="AG199:AG201"/>
    <mergeCell ref="A202:A204"/>
    <mergeCell ref="B202:B204"/>
    <mergeCell ref="C202:C204"/>
    <mergeCell ref="D202:D204"/>
    <mergeCell ref="E202:E204"/>
    <mergeCell ref="I202:I204"/>
    <mergeCell ref="M202:M204"/>
    <mergeCell ref="N202:N204"/>
    <mergeCell ref="O202:O204"/>
    <mergeCell ref="AG202:AG204"/>
    <mergeCell ref="AG193:AG195"/>
    <mergeCell ref="A196:A198"/>
    <mergeCell ref="B196:B198"/>
    <mergeCell ref="C196:C198"/>
    <mergeCell ref="D196:D198"/>
    <mergeCell ref="E196:E198"/>
    <mergeCell ref="I196:I198"/>
    <mergeCell ref="J196:M198"/>
    <mergeCell ref="N196:N198"/>
    <mergeCell ref="O196:O198"/>
    <mergeCell ref="AG196:AG198"/>
    <mergeCell ref="A193:A195"/>
    <mergeCell ref="B193:B195"/>
    <mergeCell ref="C193:C195"/>
    <mergeCell ref="D193:D195"/>
    <mergeCell ref="E193:E195"/>
    <mergeCell ref="I193:I195"/>
    <mergeCell ref="J193:M195"/>
    <mergeCell ref="N193:N195"/>
    <mergeCell ref="O193:O195"/>
    <mergeCell ref="M187:M189"/>
    <mergeCell ref="N187:N189"/>
    <mergeCell ref="O187:O189"/>
    <mergeCell ref="AG187:AG189"/>
    <mergeCell ref="A190:A192"/>
    <mergeCell ref="B190:B192"/>
    <mergeCell ref="C190:C192"/>
    <mergeCell ref="D190:D192"/>
    <mergeCell ref="E190:E192"/>
    <mergeCell ref="I190:I192"/>
    <mergeCell ref="M190:M192"/>
    <mergeCell ref="N190:N192"/>
    <mergeCell ref="O190:O192"/>
    <mergeCell ref="AG190:AG192"/>
    <mergeCell ref="A187:A189"/>
    <mergeCell ref="B187:B189"/>
    <mergeCell ref="C187:C189"/>
    <mergeCell ref="D187:D189"/>
    <mergeCell ref="E187:E189"/>
    <mergeCell ref="F187:F189"/>
    <mergeCell ref="G187:G189"/>
    <mergeCell ref="H187:H189"/>
    <mergeCell ref="I187:I189"/>
    <mergeCell ref="M181:M183"/>
    <mergeCell ref="N181:N183"/>
    <mergeCell ref="O181:O183"/>
    <mergeCell ref="AG181:AG183"/>
    <mergeCell ref="A184:A186"/>
    <mergeCell ref="B184:B186"/>
    <mergeCell ref="C184:C186"/>
    <mergeCell ref="D184:D186"/>
    <mergeCell ref="E184:E186"/>
    <mergeCell ref="F184:F186"/>
    <mergeCell ref="AG184:AG186"/>
    <mergeCell ref="G184:G186"/>
    <mergeCell ref="H184:H186"/>
    <mergeCell ref="I184:I186"/>
    <mergeCell ref="M184:M186"/>
    <mergeCell ref="N184:N186"/>
    <mergeCell ref="O184:O186"/>
    <mergeCell ref="A181:A183"/>
    <mergeCell ref="B181:B183"/>
    <mergeCell ref="C181:C183"/>
    <mergeCell ref="D181:D183"/>
    <mergeCell ref="E181:E183"/>
    <mergeCell ref="F181:F183"/>
    <mergeCell ref="G181:G183"/>
    <mergeCell ref="H181:H183"/>
    <mergeCell ref="I181:I183"/>
    <mergeCell ref="AG172:AG174"/>
    <mergeCell ref="A175:A177"/>
    <mergeCell ref="B175:B177"/>
    <mergeCell ref="C175:C177"/>
    <mergeCell ref="D175:D177"/>
    <mergeCell ref="E175:E177"/>
    <mergeCell ref="F175:F177"/>
    <mergeCell ref="AG175:AG177"/>
    <mergeCell ref="A178:A180"/>
    <mergeCell ref="B178:B180"/>
    <mergeCell ref="C178:C180"/>
    <mergeCell ref="D178:D180"/>
    <mergeCell ref="E178:E180"/>
    <mergeCell ref="I178:I180"/>
    <mergeCell ref="J178:M180"/>
    <mergeCell ref="N178:N180"/>
    <mergeCell ref="O178:O180"/>
    <mergeCell ref="G175:G177"/>
    <mergeCell ref="H175:H177"/>
    <mergeCell ref="I175:I177"/>
    <mergeCell ref="M175:M177"/>
    <mergeCell ref="N175:N177"/>
    <mergeCell ref="O175:O177"/>
    <mergeCell ref="AG178:AG180"/>
    <mergeCell ref="A172:A174"/>
    <mergeCell ref="B172:B174"/>
    <mergeCell ref="C172:C174"/>
    <mergeCell ref="D172:D174"/>
    <mergeCell ref="E172:E174"/>
    <mergeCell ref="I172:I174"/>
    <mergeCell ref="M172:M174"/>
    <mergeCell ref="N172:N174"/>
    <mergeCell ref="O172:O174"/>
    <mergeCell ref="AG163:AG165"/>
    <mergeCell ref="AG166:AG168"/>
    <mergeCell ref="A169:A171"/>
    <mergeCell ref="B169:B171"/>
    <mergeCell ref="C169:C171"/>
    <mergeCell ref="D169:D171"/>
    <mergeCell ref="E169:E171"/>
    <mergeCell ref="I169:I171"/>
    <mergeCell ref="M169:M171"/>
    <mergeCell ref="N169:N171"/>
    <mergeCell ref="O169:O171"/>
    <mergeCell ref="AG169:AG171"/>
    <mergeCell ref="A166:A168"/>
    <mergeCell ref="B166:B168"/>
    <mergeCell ref="C166:C168"/>
    <mergeCell ref="D166:D168"/>
    <mergeCell ref="E166:E168"/>
    <mergeCell ref="I166:I168"/>
    <mergeCell ref="M166:M168"/>
    <mergeCell ref="N166:N168"/>
    <mergeCell ref="O166:O168"/>
    <mergeCell ref="A163:A165"/>
    <mergeCell ref="B163:B165"/>
    <mergeCell ref="C163:C165"/>
    <mergeCell ref="D163:D165"/>
    <mergeCell ref="E163:E165"/>
    <mergeCell ref="I163:I165"/>
    <mergeCell ref="X159:X160"/>
    <mergeCell ref="Y159:Y160"/>
    <mergeCell ref="Z159:Z160"/>
    <mergeCell ref="R159:R160"/>
    <mergeCell ref="S159:S160"/>
    <mergeCell ref="T159:T160"/>
    <mergeCell ref="U159:U160"/>
    <mergeCell ref="V159:V160"/>
    <mergeCell ref="W159:W160"/>
    <mergeCell ref="M163:M165"/>
    <mergeCell ref="N163:N165"/>
    <mergeCell ref="O163:O165"/>
    <mergeCell ref="AG156:AG158"/>
    <mergeCell ref="A159:A162"/>
    <mergeCell ref="B159:B162"/>
    <mergeCell ref="C159:C162"/>
    <mergeCell ref="I159:I162"/>
    <mergeCell ref="J159:M162"/>
    <mergeCell ref="N159:N162"/>
    <mergeCell ref="O159:O162"/>
    <mergeCell ref="P159:P160"/>
    <mergeCell ref="Q159:Q160"/>
    <mergeCell ref="G156:G158"/>
    <mergeCell ref="H156:H158"/>
    <mergeCell ref="I156:I158"/>
    <mergeCell ref="M156:M158"/>
    <mergeCell ref="N156:N158"/>
    <mergeCell ref="O156:O158"/>
    <mergeCell ref="AD159:AD160"/>
    <mergeCell ref="AE159:AE160"/>
    <mergeCell ref="AF159:AF160"/>
    <mergeCell ref="AG159:AG162"/>
    <mergeCell ref="AA159:AA160"/>
    <mergeCell ref="AB159:AB160"/>
    <mergeCell ref="AC159:AC160"/>
    <mergeCell ref="M150:M152"/>
    <mergeCell ref="N150:N152"/>
    <mergeCell ref="O150:O152"/>
    <mergeCell ref="A156:A158"/>
    <mergeCell ref="B156:B158"/>
    <mergeCell ref="C156:C158"/>
    <mergeCell ref="D156:D158"/>
    <mergeCell ref="E156:E158"/>
    <mergeCell ref="F156:F158"/>
    <mergeCell ref="D144:D146"/>
    <mergeCell ref="E144:E146"/>
    <mergeCell ref="F144:F146"/>
    <mergeCell ref="G144:G146"/>
    <mergeCell ref="AG150:AG152"/>
    <mergeCell ref="A153:A155"/>
    <mergeCell ref="B153:B155"/>
    <mergeCell ref="C153:C155"/>
    <mergeCell ref="D153:D155"/>
    <mergeCell ref="E153:E155"/>
    <mergeCell ref="F153:F155"/>
    <mergeCell ref="G153:G155"/>
    <mergeCell ref="H153:H155"/>
    <mergeCell ref="I153:I155"/>
    <mergeCell ref="M153:M155"/>
    <mergeCell ref="N153:N155"/>
    <mergeCell ref="O153:O155"/>
    <mergeCell ref="AG153:AG155"/>
    <mergeCell ref="A150:A152"/>
    <mergeCell ref="B150:B152"/>
    <mergeCell ref="C150:C152"/>
    <mergeCell ref="D150:D152"/>
    <mergeCell ref="E150:E152"/>
    <mergeCell ref="I150:I152"/>
    <mergeCell ref="A147:A149"/>
    <mergeCell ref="B147:B149"/>
    <mergeCell ref="C147:C149"/>
    <mergeCell ref="D147:D149"/>
    <mergeCell ref="E147:E149"/>
    <mergeCell ref="F147:F149"/>
    <mergeCell ref="AG147:AG149"/>
    <mergeCell ref="G147:G149"/>
    <mergeCell ref="H147:H149"/>
    <mergeCell ref="I147:I149"/>
    <mergeCell ref="M147:M149"/>
    <mergeCell ref="N147:N149"/>
    <mergeCell ref="O147:O149"/>
    <mergeCell ref="H144:H146"/>
    <mergeCell ref="I144:I146"/>
    <mergeCell ref="O138:O140"/>
    <mergeCell ref="AG138:AG140"/>
    <mergeCell ref="A141:A143"/>
    <mergeCell ref="B141:B143"/>
    <mergeCell ref="C141:C143"/>
    <mergeCell ref="D141:D143"/>
    <mergeCell ref="E141:E143"/>
    <mergeCell ref="F141:F143"/>
    <mergeCell ref="AG141:AG143"/>
    <mergeCell ref="G141:G143"/>
    <mergeCell ref="H141:H143"/>
    <mergeCell ref="I141:I143"/>
    <mergeCell ref="M141:M143"/>
    <mergeCell ref="N141:N143"/>
    <mergeCell ref="O141:O143"/>
    <mergeCell ref="M144:M146"/>
    <mergeCell ref="N144:N146"/>
    <mergeCell ref="O144:O146"/>
    <mergeCell ref="AG144:AG146"/>
    <mergeCell ref="A144:A146"/>
    <mergeCell ref="B144:B146"/>
    <mergeCell ref="C144:C146"/>
    <mergeCell ref="AG135:AG137"/>
    <mergeCell ref="A138:A140"/>
    <mergeCell ref="B138:B140"/>
    <mergeCell ref="C138:C140"/>
    <mergeCell ref="D138:D140"/>
    <mergeCell ref="E138:E140"/>
    <mergeCell ref="F138:F140"/>
    <mergeCell ref="G138:G140"/>
    <mergeCell ref="H138:H140"/>
    <mergeCell ref="I138:I140"/>
    <mergeCell ref="G135:G137"/>
    <mergeCell ref="H135:H137"/>
    <mergeCell ref="I135:I137"/>
    <mergeCell ref="M135:M137"/>
    <mergeCell ref="N135:N137"/>
    <mergeCell ref="O135:O137"/>
    <mergeCell ref="A135:A137"/>
    <mergeCell ref="B135:B137"/>
    <mergeCell ref="C135:C137"/>
    <mergeCell ref="D135:D137"/>
    <mergeCell ref="E135:E137"/>
    <mergeCell ref="F135:F137"/>
    <mergeCell ref="M138:M140"/>
    <mergeCell ref="N138:N140"/>
    <mergeCell ref="A129:A131"/>
    <mergeCell ref="B129:B131"/>
    <mergeCell ref="C129:C131"/>
    <mergeCell ref="I129:I131"/>
    <mergeCell ref="J129:M131"/>
    <mergeCell ref="N129:N131"/>
    <mergeCell ref="O129:O131"/>
    <mergeCell ref="AG129:AG131"/>
    <mergeCell ref="A132:A134"/>
    <mergeCell ref="B132:B134"/>
    <mergeCell ref="C132:C134"/>
    <mergeCell ref="I132:I134"/>
    <mergeCell ref="J132:M134"/>
    <mergeCell ref="N132:N134"/>
    <mergeCell ref="O132:O134"/>
    <mergeCell ref="AG132:AG134"/>
    <mergeCell ref="O123:O125"/>
    <mergeCell ref="AG123:AG125"/>
    <mergeCell ref="A126:A128"/>
    <mergeCell ref="B126:B128"/>
    <mergeCell ref="C126:C128"/>
    <mergeCell ref="I126:I128"/>
    <mergeCell ref="J126:M128"/>
    <mergeCell ref="N126:N128"/>
    <mergeCell ref="O126:O128"/>
    <mergeCell ref="AG126:AG128"/>
    <mergeCell ref="A120:A122"/>
    <mergeCell ref="B120:B122"/>
    <mergeCell ref="C120:C122"/>
    <mergeCell ref="D120:D122"/>
    <mergeCell ref="E120:E122"/>
    <mergeCell ref="O120:O122"/>
    <mergeCell ref="AG120:AG122"/>
    <mergeCell ref="A123:A125"/>
    <mergeCell ref="B123:B125"/>
    <mergeCell ref="C123:C125"/>
    <mergeCell ref="D123:D125"/>
    <mergeCell ref="E123:E125"/>
    <mergeCell ref="I123:I125"/>
    <mergeCell ref="J123:J125"/>
    <mergeCell ref="K123:K125"/>
    <mergeCell ref="I120:I122"/>
    <mergeCell ref="J120:J122"/>
    <mergeCell ref="K120:K122"/>
    <mergeCell ref="L120:L122"/>
    <mergeCell ref="M120:M122"/>
    <mergeCell ref="N120:N122"/>
    <mergeCell ref="L123:L125"/>
    <mergeCell ref="M123:M125"/>
    <mergeCell ref="N123:N125"/>
    <mergeCell ref="AG114:AG116"/>
    <mergeCell ref="A117:A119"/>
    <mergeCell ref="B117:B119"/>
    <mergeCell ref="C117:C119"/>
    <mergeCell ref="D117:D119"/>
    <mergeCell ref="E117:E119"/>
    <mergeCell ref="I117:I119"/>
    <mergeCell ref="M117:M119"/>
    <mergeCell ref="N117:N119"/>
    <mergeCell ref="O117:O119"/>
    <mergeCell ref="AG117:AG119"/>
    <mergeCell ref="A114:A116"/>
    <mergeCell ref="B114:B116"/>
    <mergeCell ref="C114:C116"/>
    <mergeCell ref="D114:D116"/>
    <mergeCell ref="E114:E116"/>
    <mergeCell ref="I114:I116"/>
    <mergeCell ref="M114:M116"/>
    <mergeCell ref="N114:N116"/>
    <mergeCell ref="O114:O116"/>
    <mergeCell ref="AG108:AG110"/>
    <mergeCell ref="A111:A113"/>
    <mergeCell ref="B111:B113"/>
    <mergeCell ref="C111:C113"/>
    <mergeCell ref="D111:D113"/>
    <mergeCell ref="E111:E113"/>
    <mergeCell ref="I111:I113"/>
    <mergeCell ref="M111:M113"/>
    <mergeCell ref="N111:N113"/>
    <mergeCell ref="O111:O113"/>
    <mergeCell ref="AG111:AG113"/>
    <mergeCell ref="A108:A110"/>
    <mergeCell ref="B108:B110"/>
    <mergeCell ref="C108:C110"/>
    <mergeCell ref="D108:D110"/>
    <mergeCell ref="E108:E110"/>
    <mergeCell ref="I108:I110"/>
    <mergeCell ref="M108:M110"/>
    <mergeCell ref="N108:N110"/>
    <mergeCell ref="O108:O110"/>
    <mergeCell ref="AG102:AG104"/>
    <mergeCell ref="A105:A107"/>
    <mergeCell ref="B105:B107"/>
    <mergeCell ref="C105:C107"/>
    <mergeCell ref="D105:D107"/>
    <mergeCell ref="E105:E107"/>
    <mergeCell ref="I105:I107"/>
    <mergeCell ref="J105:J107"/>
    <mergeCell ref="K105:K107"/>
    <mergeCell ref="L105:L107"/>
    <mergeCell ref="M105:M107"/>
    <mergeCell ref="N105:N107"/>
    <mergeCell ref="O105:O107"/>
    <mergeCell ref="AG105:AG107"/>
    <mergeCell ref="A102:A104"/>
    <mergeCell ref="B102:B104"/>
    <mergeCell ref="C102:C104"/>
    <mergeCell ref="D102:D104"/>
    <mergeCell ref="E102:E104"/>
    <mergeCell ref="I102:I104"/>
    <mergeCell ref="M102:M104"/>
    <mergeCell ref="N102:N104"/>
    <mergeCell ref="O102:O104"/>
    <mergeCell ref="AG96:AG98"/>
    <mergeCell ref="A99:A101"/>
    <mergeCell ref="B99:B101"/>
    <mergeCell ref="C99:C101"/>
    <mergeCell ref="D99:D101"/>
    <mergeCell ref="E99:E101"/>
    <mergeCell ref="I99:I101"/>
    <mergeCell ref="M99:M101"/>
    <mergeCell ref="N99:N101"/>
    <mergeCell ref="O99:O101"/>
    <mergeCell ref="AG99:AG101"/>
    <mergeCell ref="A96:A98"/>
    <mergeCell ref="B96:B98"/>
    <mergeCell ref="C96:C98"/>
    <mergeCell ref="D96:D98"/>
    <mergeCell ref="E96:E98"/>
    <mergeCell ref="I96:I98"/>
    <mergeCell ref="J96:M98"/>
    <mergeCell ref="N96:N98"/>
    <mergeCell ref="O96:O98"/>
    <mergeCell ref="AG90:AG92"/>
    <mergeCell ref="A93:A95"/>
    <mergeCell ref="B93:B95"/>
    <mergeCell ref="C93:C95"/>
    <mergeCell ref="D93:D95"/>
    <mergeCell ref="E93:E95"/>
    <mergeCell ref="I93:I95"/>
    <mergeCell ref="J93:M95"/>
    <mergeCell ref="N93:N95"/>
    <mergeCell ref="O93:O95"/>
    <mergeCell ref="AG93:AG95"/>
    <mergeCell ref="A90:A92"/>
    <mergeCell ref="B90:B92"/>
    <mergeCell ref="C90:C92"/>
    <mergeCell ref="D90:D92"/>
    <mergeCell ref="E90:E92"/>
    <mergeCell ref="I90:I92"/>
    <mergeCell ref="J90:M92"/>
    <mergeCell ref="N90:N92"/>
    <mergeCell ref="O90:O92"/>
    <mergeCell ref="A84:A86"/>
    <mergeCell ref="B84:B86"/>
    <mergeCell ref="C84:C86"/>
    <mergeCell ref="I84:I86"/>
    <mergeCell ref="J84:M86"/>
    <mergeCell ref="N84:N86"/>
    <mergeCell ref="O84:O86"/>
    <mergeCell ref="AG84:AG86"/>
    <mergeCell ref="A87:A89"/>
    <mergeCell ref="B87:B89"/>
    <mergeCell ref="C87:C89"/>
    <mergeCell ref="D87:D89"/>
    <mergeCell ref="E87:E89"/>
    <mergeCell ref="I87:I89"/>
    <mergeCell ref="J87:M89"/>
    <mergeCell ref="N87:N89"/>
    <mergeCell ref="O87:O89"/>
    <mergeCell ref="AG87:AG89"/>
    <mergeCell ref="J78:M80"/>
    <mergeCell ref="N78:N80"/>
    <mergeCell ref="O78:O80"/>
    <mergeCell ref="AG78:AG80"/>
    <mergeCell ref="A81:A83"/>
    <mergeCell ref="B81:B83"/>
    <mergeCell ref="C81:C83"/>
    <mergeCell ref="D81:D83"/>
    <mergeCell ref="E81:E83"/>
    <mergeCell ref="I81:I83"/>
    <mergeCell ref="A78:A80"/>
    <mergeCell ref="B78:B80"/>
    <mergeCell ref="C78:C80"/>
    <mergeCell ref="D78:D80"/>
    <mergeCell ref="E78:E80"/>
    <mergeCell ref="I78:I80"/>
    <mergeCell ref="J81:M83"/>
    <mergeCell ref="N81:N83"/>
    <mergeCell ref="O81:O83"/>
    <mergeCell ref="AG81:AG83"/>
    <mergeCell ref="AG72:AG74"/>
    <mergeCell ref="A75:A77"/>
    <mergeCell ref="B75:B77"/>
    <mergeCell ref="C75:C77"/>
    <mergeCell ref="I75:I77"/>
    <mergeCell ref="J75:M77"/>
    <mergeCell ref="N75:N77"/>
    <mergeCell ref="O75:O77"/>
    <mergeCell ref="AG75:AG77"/>
    <mergeCell ref="A72:A74"/>
    <mergeCell ref="B72:B74"/>
    <mergeCell ref="C72:C74"/>
    <mergeCell ref="D72:D74"/>
    <mergeCell ref="E72:E74"/>
    <mergeCell ref="I72:I74"/>
    <mergeCell ref="J72:M74"/>
    <mergeCell ref="N72:N74"/>
    <mergeCell ref="O72:O74"/>
    <mergeCell ref="AG66:AG68"/>
    <mergeCell ref="A69:A71"/>
    <mergeCell ref="B69:B71"/>
    <mergeCell ref="C69:C71"/>
    <mergeCell ref="D69:D71"/>
    <mergeCell ref="E69:E71"/>
    <mergeCell ref="I69:I71"/>
    <mergeCell ref="J69:M71"/>
    <mergeCell ref="N69:N71"/>
    <mergeCell ref="O69:O71"/>
    <mergeCell ref="AG69:AG71"/>
    <mergeCell ref="A66:A68"/>
    <mergeCell ref="B66:B68"/>
    <mergeCell ref="C66:C68"/>
    <mergeCell ref="D66:D68"/>
    <mergeCell ref="E66:E68"/>
    <mergeCell ref="I66:I68"/>
    <mergeCell ref="J66:M68"/>
    <mergeCell ref="N66:N68"/>
    <mergeCell ref="O66:O68"/>
    <mergeCell ref="AG60:AG62"/>
    <mergeCell ref="A63:A65"/>
    <mergeCell ref="B63:B65"/>
    <mergeCell ref="C63:C65"/>
    <mergeCell ref="D63:D65"/>
    <mergeCell ref="E63:E65"/>
    <mergeCell ref="I63:I65"/>
    <mergeCell ref="J63:M65"/>
    <mergeCell ref="N63:N65"/>
    <mergeCell ref="O63:O65"/>
    <mergeCell ref="AG63:AG65"/>
    <mergeCell ref="A60:A62"/>
    <mergeCell ref="B60:B62"/>
    <mergeCell ref="C60:C62"/>
    <mergeCell ref="D60:D62"/>
    <mergeCell ref="E60:E62"/>
    <mergeCell ref="I60:I62"/>
    <mergeCell ref="M60:M62"/>
    <mergeCell ref="N60:N62"/>
    <mergeCell ref="O60:O62"/>
    <mergeCell ref="AG51:AG53"/>
    <mergeCell ref="A54:A56"/>
    <mergeCell ref="B54:B56"/>
    <mergeCell ref="C54:C56"/>
    <mergeCell ref="D54:D56"/>
    <mergeCell ref="E54:E56"/>
    <mergeCell ref="I54:I56"/>
    <mergeCell ref="AG54:AG56"/>
    <mergeCell ref="A57:A59"/>
    <mergeCell ref="B57:B59"/>
    <mergeCell ref="C57:C59"/>
    <mergeCell ref="D57:D59"/>
    <mergeCell ref="E57:E59"/>
    <mergeCell ref="I57:I59"/>
    <mergeCell ref="M57:M59"/>
    <mergeCell ref="N57:N59"/>
    <mergeCell ref="O57:O59"/>
    <mergeCell ref="J54:J56"/>
    <mergeCell ref="K54:K56"/>
    <mergeCell ref="L54:L56"/>
    <mergeCell ref="M54:M56"/>
    <mergeCell ref="N54:N56"/>
    <mergeCell ref="O54:O56"/>
    <mergeCell ref="AG57:AG59"/>
    <mergeCell ref="A51:A53"/>
    <mergeCell ref="B51:B53"/>
    <mergeCell ref="C51:C53"/>
    <mergeCell ref="D51:D53"/>
    <mergeCell ref="E51:E53"/>
    <mergeCell ref="I51:I53"/>
    <mergeCell ref="M51:M53"/>
    <mergeCell ref="N51:N53"/>
    <mergeCell ref="O51:O53"/>
    <mergeCell ref="AG45:AG47"/>
    <mergeCell ref="A48:A50"/>
    <mergeCell ref="B48:B50"/>
    <mergeCell ref="C48:C50"/>
    <mergeCell ref="D48:D50"/>
    <mergeCell ref="E48:E50"/>
    <mergeCell ref="I48:I50"/>
    <mergeCell ref="M48:M50"/>
    <mergeCell ref="N48:N50"/>
    <mergeCell ref="O48:O50"/>
    <mergeCell ref="AG48:AG50"/>
    <mergeCell ref="A45:A47"/>
    <mergeCell ref="B45:B47"/>
    <mergeCell ref="C45:C47"/>
    <mergeCell ref="D45:D47"/>
    <mergeCell ref="E45:E47"/>
    <mergeCell ref="I45:I47"/>
    <mergeCell ref="M45:M47"/>
    <mergeCell ref="N45:N47"/>
    <mergeCell ref="O45:O47"/>
    <mergeCell ref="AG39:AG41"/>
    <mergeCell ref="A42:A44"/>
    <mergeCell ref="B42:B44"/>
    <mergeCell ref="C42:C44"/>
    <mergeCell ref="D42:D44"/>
    <mergeCell ref="E42:E44"/>
    <mergeCell ref="I42:I44"/>
    <mergeCell ref="M42:M44"/>
    <mergeCell ref="N42:N44"/>
    <mergeCell ref="O42:O44"/>
    <mergeCell ref="AG42:AG44"/>
    <mergeCell ref="A39:A41"/>
    <mergeCell ref="B39:B41"/>
    <mergeCell ref="C39:C41"/>
    <mergeCell ref="D39:D41"/>
    <mergeCell ref="E39:E41"/>
    <mergeCell ref="I39:I41"/>
    <mergeCell ref="M39:M41"/>
    <mergeCell ref="N39:N41"/>
    <mergeCell ref="O39:O41"/>
    <mergeCell ref="AG33:AG35"/>
    <mergeCell ref="A36:A38"/>
    <mergeCell ref="B36:B38"/>
    <mergeCell ref="C36:C38"/>
    <mergeCell ref="D36:D38"/>
    <mergeCell ref="E36:E38"/>
    <mergeCell ref="I36:I38"/>
    <mergeCell ref="M36:M38"/>
    <mergeCell ref="N36:N38"/>
    <mergeCell ref="O36:O38"/>
    <mergeCell ref="AG36:AG38"/>
    <mergeCell ref="A33:A35"/>
    <mergeCell ref="B33:B35"/>
    <mergeCell ref="C33:C35"/>
    <mergeCell ref="D33:D35"/>
    <mergeCell ref="E33:E35"/>
    <mergeCell ref="I33:I35"/>
    <mergeCell ref="M33:M35"/>
    <mergeCell ref="N33:N35"/>
    <mergeCell ref="O33:O35"/>
    <mergeCell ref="AG27:AG29"/>
    <mergeCell ref="A30:A32"/>
    <mergeCell ref="B30:B32"/>
    <mergeCell ref="C30:C32"/>
    <mergeCell ref="D30:D32"/>
    <mergeCell ref="E30:E32"/>
    <mergeCell ref="I30:I32"/>
    <mergeCell ref="M30:M32"/>
    <mergeCell ref="N30:N32"/>
    <mergeCell ref="O30:O32"/>
    <mergeCell ref="AG30:AG32"/>
    <mergeCell ref="A27:A29"/>
    <mergeCell ref="B27:B29"/>
    <mergeCell ref="C27:C29"/>
    <mergeCell ref="D27:D29"/>
    <mergeCell ref="E27:E29"/>
    <mergeCell ref="I27:I29"/>
    <mergeCell ref="M27:M29"/>
    <mergeCell ref="N27:N29"/>
    <mergeCell ref="O27:O29"/>
    <mergeCell ref="AG21:AG23"/>
    <mergeCell ref="A24:A26"/>
    <mergeCell ref="B24:B26"/>
    <mergeCell ref="C24:C26"/>
    <mergeCell ref="D24:D26"/>
    <mergeCell ref="E24:E26"/>
    <mergeCell ref="I24:I26"/>
    <mergeCell ref="M24:M26"/>
    <mergeCell ref="N24:N26"/>
    <mergeCell ref="O24:O26"/>
    <mergeCell ref="AG24:AG26"/>
    <mergeCell ref="A21:A23"/>
    <mergeCell ref="B21:B23"/>
    <mergeCell ref="C21:C23"/>
    <mergeCell ref="D21:D23"/>
    <mergeCell ref="E21:E23"/>
    <mergeCell ref="I21:I23"/>
    <mergeCell ref="M21:M23"/>
    <mergeCell ref="N21:N23"/>
    <mergeCell ref="O21:O23"/>
    <mergeCell ref="AG15:AG17"/>
    <mergeCell ref="A18:A20"/>
    <mergeCell ref="B18:B20"/>
    <mergeCell ref="C18:C20"/>
    <mergeCell ref="D18:D20"/>
    <mergeCell ref="E18:E20"/>
    <mergeCell ref="I18:I20"/>
    <mergeCell ref="M18:M20"/>
    <mergeCell ref="N18:N20"/>
    <mergeCell ref="O18:O20"/>
    <mergeCell ref="AG18:AG20"/>
    <mergeCell ref="A15:A17"/>
    <mergeCell ref="B15:B17"/>
    <mergeCell ref="C15:C17"/>
    <mergeCell ref="D15:D17"/>
    <mergeCell ref="E15:E17"/>
    <mergeCell ref="I15:I17"/>
    <mergeCell ref="M15:M17"/>
    <mergeCell ref="N15:N17"/>
    <mergeCell ref="O15:O17"/>
    <mergeCell ref="M9:M11"/>
    <mergeCell ref="N9:N11"/>
    <mergeCell ref="O9:O11"/>
    <mergeCell ref="AG9:AG11"/>
    <mergeCell ref="A12:A14"/>
    <mergeCell ref="B12:B14"/>
    <mergeCell ref="C12:C14"/>
    <mergeCell ref="D12:D14"/>
    <mergeCell ref="E12:E14"/>
    <mergeCell ref="I12:I14"/>
    <mergeCell ref="A9:A11"/>
    <mergeCell ref="B9:B11"/>
    <mergeCell ref="C9:C11"/>
    <mergeCell ref="D9:D11"/>
    <mergeCell ref="E9:E11"/>
    <mergeCell ref="I9:I11"/>
    <mergeCell ref="M12:M14"/>
    <mergeCell ref="N12:N14"/>
    <mergeCell ref="O12:O14"/>
    <mergeCell ref="AG12:AG14"/>
    <mergeCell ref="A5:AG5"/>
    <mergeCell ref="A6:A8"/>
    <mergeCell ref="B6:B8"/>
    <mergeCell ref="C6:C8"/>
    <mergeCell ref="F6:H6"/>
    <mergeCell ref="J6:L6"/>
    <mergeCell ref="Q6:AF7"/>
    <mergeCell ref="AG6:AG8"/>
    <mergeCell ref="F8:H8"/>
    <mergeCell ref="J8:L8"/>
  </mergeCells>
  <hyperlinks>
    <hyperlink ref="AG18" r:id="rId1" location="note_1" display="https://www.sqimway.com/nr_band.php - note_1" xr:uid="{1E25C49B-BBF5-4D79-826F-BEB5E5732010}"/>
    <hyperlink ref="AG24" r:id="rId2" location="note_3" display="https://www.sqimway.com/nr_band.php - note_3" xr:uid="{C0D59082-E21A-42DE-AD95-4C02365C90F7}"/>
    <hyperlink ref="AG45" r:id="rId3" location="note_5" display="https://www.sqimway.com/nr_band.php - note_5" xr:uid="{37E29BDB-4DCF-4DCF-89E5-4ADB4401B155}"/>
    <hyperlink ref="AG48" r:id="rId4" location="note_2" display="https://www.sqimway.com/nr_band.php - note_2" xr:uid="{1A4DA890-D73E-489F-9838-75BC99AA2451}"/>
    <hyperlink ref="AG84" r:id="rId5" location="note_2" display="https://www.sqimway.com/nr_band.php - note_2" xr:uid="{9EA598BB-E96E-4A6E-A41B-456C57A5200A}"/>
    <hyperlink ref="AG87" r:id="rId6" location="note_7" display="https://www.sqimway.com/nr_band.php - note_7" xr:uid="{EC3DA4C6-E33D-430D-A584-9AB74C311A17}"/>
    <hyperlink ref="AG108" r:id="rId7" location="note_4" display="https://www.sqimway.com/nr_band.php - note_4" xr:uid="{0FFE9334-3083-47F6-BCE1-C90CC01145C6}"/>
    <hyperlink ref="AG111" r:id="rId8" location="note_12" display="https://www.sqimway.com/nr_band.php - note_12" xr:uid="{F7E0AA77-3EFF-4097-BACB-9C7F46BAC2DF}"/>
    <hyperlink ref="AG126" r:id="rId9" display="https://www.sqimway.com/nr_fcc.php" xr:uid="{AEA4550F-0741-41E3-984C-0C8CA36B4FB6}"/>
    <hyperlink ref="AG163" r:id="rId10" location="note_10" display="https://www.sqimway.com/nr_band.php - note_10" xr:uid="{C40CE7DB-55A3-46A3-96E6-5355D98C8A0A}"/>
    <hyperlink ref="AG169" r:id="rId11" location="note_10" display="https://www.sqimway.com/nr_band.php - note_10" xr:uid="{6385DF14-E2D9-4C69-A782-05074F2D11B2}"/>
    <hyperlink ref="AG202" r:id="rId12" location="note_3" display="https://www.sqimway.com/nr_band.php - note_3" xr:uid="{A0C9E4C6-4A45-4CA1-9437-149DD15EFC37}"/>
    <hyperlink ref="AG208" r:id="rId13" location="note_6" display="https://www.sqimway.com/nr_band.php - note_6" xr:uid="{956BC86C-F002-45B4-A9F7-7B304DD7B099}"/>
    <hyperlink ref="B2" r:id="rId14" xr:uid="{5503FCB4-2408-4DE5-82F3-EEF82471501C}"/>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94061C-7F5E-48ED-9C82-944BB21B4EEB}">
  <dimension ref="A1:D19"/>
  <sheetViews>
    <sheetView workbookViewId="0">
      <selection activeCell="D7" sqref="D7:F7"/>
    </sheetView>
  </sheetViews>
  <sheetFormatPr baseColWidth="10" defaultColWidth="11.42578125" defaultRowHeight="15" x14ac:dyDescent="0.25"/>
  <cols>
    <col min="1" max="1" width="11.42578125" style="48"/>
    <col min="2" max="2" width="24.5703125" style="48" customWidth="1"/>
    <col min="3" max="3" width="25.42578125" style="48" customWidth="1"/>
    <col min="4" max="16384" width="11.42578125" style="48"/>
  </cols>
  <sheetData>
    <row r="1" spans="1:4" ht="18.75" x14ac:dyDescent="0.25">
      <c r="A1" s="47" t="s">
        <v>421</v>
      </c>
    </row>
    <row r="2" spans="1:4" x14ac:dyDescent="0.25">
      <c r="A2" s="48" t="s">
        <v>420</v>
      </c>
      <c r="C2" s="49" t="s">
        <v>419</v>
      </c>
    </row>
    <row r="3" spans="1:4" ht="15.75" thickBot="1" x14ac:dyDescent="0.3"/>
    <row r="4" spans="1:4" ht="17.25" customHeight="1" x14ac:dyDescent="0.25">
      <c r="A4" s="515" t="s">
        <v>397</v>
      </c>
      <c r="B4" s="57" t="s">
        <v>422</v>
      </c>
      <c r="C4" s="58" t="s">
        <v>423</v>
      </c>
    </row>
    <row r="5" spans="1:4" ht="15.75" thickBot="1" x14ac:dyDescent="0.3">
      <c r="A5" s="516"/>
      <c r="B5" s="59" t="s">
        <v>398</v>
      </c>
      <c r="C5" s="60" t="s">
        <v>399</v>
      </c>
    </row>
    <row r="6" spans="1:4" x14ac:dyDescent="0.25">
      <c r="A6" s="517" t="s">
        <v>400</v>
      </c>
      <c r="B6" s="50" t="s">
        <v>401</v>
      </c>
      <c r="C6" s="51" t="s">
        <v>424</v>
      </c>
    </row>
    <row r="7" spans="1:4" x14ac:dyDescent="0.25">
      <c r="A7" s="518"/>
      <c r="B7" s="15" t="s">
        <v>402</v>
      </c>
      <c r="C7" s="52" t="s">
        <v>426</v>
      </c>
    </row>
    <row r="8" spans="1:4" ht="15.75" thickBot="1" x14ac:dyDescent="0.3">
      <c r="A8" s="519"/>
      <c r="B8" s="53" t="s">
        <v>403</v>
      </c>
      <c r="C8" s="62" t="s">
        <v>404</v>
      </c>
      <c r="D8" s="61"/>
    </row>
    <row r="9" spans="1:4" x14ac:dyDescent="0.25">
      <c r="A9" s="517" t="s">
        <v>438</v>
      </c>
      <c r="B9" s="15" t="s">
        <v>437</v>
      </c>
      <c r="C9" s="520" t="s">
        <v>425</v>
      </c>
    </row>
    <row r="10" spans="1:4" ht="15.75" thickBot="1" x14ac:dyDescent="0.3">
      <c r="A10" s="518"/>
      <c r="B10" s="53" t="s">
        <v>405</v>
      </c>
      <c r="C10" s="522"/>
    </row>
    <row r="11" spans="1:4" x14ac:dyDescent="0.25">
      <c r="A11" s="517" t="s">
        <v>406</v>
      </c>
      <c r="B11" s="50" t="s">
        <v>407</v>
      </c>
      <c r="C11" s="520" t="s">
        <v>427</v>
      </c>
    </row>
    <row r="12" spans="1:4" ht="15.75" thickBot="1" x14ac:dyDescent="0.3">
      <c r="A12" s="519"/>
      <c r="B12" s="53" t="s">
        <v>408</v>
      </c>
      <c r="C12" s="521"/>
    </row>
    <row r="13" spans="1:4" x14ac:dyDescent="0.25">
      <c r="A13" s="517" t="s">
        <v>409</v>
      </c>
      <c r="B13" s="50" t="s">
        <v>410</v>
      </c>
      <c r="C13" s="51" t="s">
        <v>425</v>
      </c>
    </row>
    <row r="14" spans="1:4" x14ac:dyDescent="0.25">
      <c r="A14" s="518"/>
      <c r="B14" s="15" t="s">
        <v>411</v>
      </c>
      <c r="C14" s="523" t="s">
        <v>413</v>
      </c>
    </row>
    <row r="15" spans="1:4" ht="15.75" thickBot="1" x14ac:dyDescent="0.3">
      <c r="A15" s="519"/>
      <c r="B15" s="53" t="s">
        <v>412</v>
      </c>
      <c r="C15" s="521"/>
    </row>
    <row r="16" spans="1:4" ht="15.75" thickBot="1" x14ac:dyDescent="0.3">
      <c r="A16" s="54" t="s">
        <v>414</v>
      </c>
      <c r="B16" s="55"/>
      <c r="C16" s="56" t="s">
        <v>415</v>
      </c>
    </row>
    <row r="17" spans="1:3" ht="15.75" thickBot="1" x14ac:dyDescent="0.3">
      <c r="A17" s="54" t="s">
        <v>416</v>
      </c>
      <c r="B17" s="55" t="s">
        <v>417</v>
      </c>
      <c r="C17" s="56" t="s">
        <v>418</v>
      </c>
    </row>
    <row r="18" spans="1:3" x14ac:dyDescent="0.25">
      <c r="A18" s="517" t="s">
        <v>439</v>
      </c>
      <c r="B18" s="50" t="s">
        <v>436</v>
      </c>
      <c r="C18" s="520" t="s">
        <v>441</v>
      </c>
    </row>
    <row r="19" spans="1:3" ht="15.75" thickBot="1" x14ac:dyDescent="0.3">
      <c r="A19" s="519"/>
      <c r="B19" s="53" t="s">
        <v>440</v>
      </c>
      <c r="C19" s="521"/>
    </row>
  </sheetData>
  <mergeCells count="10">
    <mergeCell ref="A18:A19"/>
    <mergeCell ref="C18:C19"/>
    <mergeCell ref="C9:C10"/>
    <mergeCell ref="C11:C12"/>
    <mergeCell ref="C14:C15"/>
    <mergeCell ref="A4:A5"/>
    <mergeCell ref="A6:A8"/>
    <mergeCell ref="A9:A10"/>
    <mergeCell ref="A11:A12"/>
    <mergeCell ref="A13:A15"/>
  </mergeCells>
  <hyperlinks>
    <hyperlink ref="C2" r:id="rId1" xr:uid="{42021AA3-387E-4F24-BB1E-FB3CBB0E905E}"/>
  </hyperlinks>
  <pageMargins left="0.7" right="0.7" top="0.75" bottom="0.75" header="0.3" footer="0.3"/>
  <pageSetup paperSize="9" orientation="portrait" horizontalDpi="0" verticalDpi="0"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75665F-E47E-4F90-9C44-BE8948936660}">
  <dimension ref="A1:Q88"/>
  <sheetViews>
    <sheetView topLeftCell="A50" workbookViewId="0">
      <selection activeCell="A80" sqref="A80:A82"/>
    </sheetView>
  </sheetViews>
  <sheetFormatPr baseColWidth="10" defaultColWidth="11.5703125" defaultRowHeight="15" x14ac:dyDescent="0.25"/>
  <cols>
    <col min="1" max="1" width="8.5703125" style="1" customWidth="1"/>
    <col min="2" max="2" width="7.5703125" style="1" customWidth="1"/>
    <col min="3" max="3" width="8" style="1" customWidth="1"/>
    <col min="4" max="4" width="19.42578125" style="1" customWidth="1"/>
    <col min="5" max="8" width="8.85546875" style="1" customWidth="1"/>
    <col min="9" max="9" width="8.7109375" style="1" customWidth="1"/>
    <col min="10" max="10" width="16.5703125" style="1" customWidth="1"/>
    <col min="11" max="11" width="9.85546875" style="1" customWidth="1"/>
    <col min="12" max="12" width="9.5703125" style="250" customWidth="1"/>
    <col min="13" max="13" width="9.5703125" style="1" customWidth="1"/>
    <col min="14" max="18" width="11.5703125" style="1"/>
    <col min="19" max="19" width="22.28515625" style="1" customWidth="1"/>
    <col min="20" max="16384" width="11.5703125" style="1"/>
  </cols>
  <sheetData>
    <row r="1" spans="1:17" ht="19.5" thickBot="1" x14ac:dyDescent="0.35">
      <c r="A1" s="9" t="s">
        <v>1686</v>
      </c>
      <c r="D1" s="43" t="s">
        <v>1688</v>
      </c>
      <c r="F1" s="43" t="s">
        <v>1759</v>
      </c>
      <c r="J1" s="43" t="s">
        <v>1694</v>
      </c>
    </row>
    <row r="2" spans="1:17" ht="43.5" thickBot="1" x14ac:dyDescent="0.3">
      <c r="A2" s="245" t="s">
        <v>1690</v>
      </c>
      <c r="B2" s="108" t="s">
        <v>91</v>
      </c>
      <c r="C2" s="108" t="s">
        <v>238</v>
      </c>
      <c r="D2" s="108" t="s">
        <v>1</v>
      </c>
      <c r="E2" s="525" t="s">
        <v>92</v>
      </c>
      <c r="F2" s="525"/>
      <c r="G2" s="525" t="s">
        <v>93</v>
      </c>
      <c r="H2" s="525"/>
      <c r="I2" s="108" t="s">
        <v>237</v>
      </c>
      <c r="J2" s="108" t="s">
        <v>94</v>
      </c>
      <c r="K2" s="108" t="s">
        <v>472</v>
      </c>
      <c r="L2" s="108" t="s">
        <v>125</v>
      </c>
      <c r="M2" s="108" t="s">
        <v>126</v>
      </c>
      <c r="N2" s="108" t="s">
        <v>123</v>
      </c>
      <c r="O2" s="7" t="s">
        <v>1585</v>
      </c>
      <c r="P2" s="44"/>
      <c r="Q2" s="269" t="s">
        <v>395</v>
      </c>
    </row>
    <row r="3" spans="1:17" x14ac:dyDescent="0.25">
      <c r="A3" s="249">
        <v>87</v>
      </c>
      <c r="B3" s="249" t="s">
        <v>3</v>
      </c>
      <c r="C3" s="253">
        <v>410</v>
      </c>
      <c r="D3" s="249" t="s">
        <v>1691</v>
      </c>
      <c r="E3" s="253">
        <v>410</v>
      </c>
      <c r="F3" s="253">
        <v>415</v>
      </c>
      <c r="G3" s="253">
        <v>420</v>
      </c>
      <c r="H3" s="253">
        <v>425</v>
      </c>
      <c r="I3" s="249">
        <v>10</v>
      </c>
      <c r="J3" s="249" t="s">
        <v>188</v>
      </c>
      <c r="K3" s="249"/>
      <c r="L3" s="6">
        <f t="shared" ref="L3" si="0">IF(OR($B3="TDD",$B3="SDL"),"N/A",F3-E3)</f>
        <v>5</v>
      </c>
      <c r="M3" s="6">
        <f t="shared" ref="M3" si="1">IF(OR($B3="TDD",$B3="SUL"),"N/A",H3-G3)</f>
        <v>5</v>
      </c>
      <c r="N3" s="206">
        <f>IF(L3="N/A",IF(M3="N/A",G3-E3,M3),IF(M3="N/A",L3,L3+M3))</f>
        <v>10</v>
      </c>
      <c r="O3" s="6"/>
      <c r="P3" s="44"/>
      <c r="Q3" s="268">
        <f t="shared" ref="Q3" si="2">300/C3*100</f>
        <v>73.170731707317074</v>
      </c>
    </row>
    <row r="4" spans="1:17" x14ac:dyDescent="0.25">
      <c r="A4" s="3">
        <v>88</v>
      </c>
      <c r="B4" s="3" t="s">
        <v>3</v>
      </c>
      <c r="C4" s="211">
        <v>410</v>
      </c>
      <c r="D4" s="3" t="s">
        <v>1692</v>
      </c>
      <c r="E4" s="211">
        <v>412</v>
      </c>
      <c r="F4" s="211">
        <v>417</v>
      </c>
      <c r="G4" s="211">
        <v>422</v>
      </c>
      <c r="H4" s="211">
        <v>427</v>
      </c>
      <c r="I4" s="3">
        <v>10</v>
      </c>
      <c r="J4" s="3" t="s">
        <v>188</v>
      </c>
      <c r="K4" s="3"/>
      <c r="L4" s="6">
        <f t="shared" ref="L4:L56" si="3">IF(OR($B4="TDD",$B4="SDL"),"N/A",F4-E4)</f>
        <v>5</v>
      </c>
      <c r="M4" s="6">
        <f t="shared" ref="M4:M56" si="4">IF(OR($B4="TDD",$B4="SUL"),"N/A",H4-G4)</f>
        <v>5</v>
      </c>
      <c r="N4" s="206">
        <f t="shared" ref="N4:N56" si="5">IF(L4="N/A",IF(M4="N/A",G4-E4,M4),IF(M4="N/A",L4,L4+M4))</f>
        <v>10</v>
      </c>
      <c r="O4" s="6"/>
      <c r="P4" s="44"/>
      <c r="Q4" s="205">
        <f t="shared" ref="Q4:Q23" si="6">300/C4*100</f>
        <v>73.170731707317074</v>
      </c>
    </row>
    <row r="5" spans="1:17" ht="30" customHeight="1" x14ac:dyDescent="0.25">
      <c r="A5" s="3">
        <v>73</v>
      </c>
      <c r="B5" s="3" t="s">
        <v>3</v>
      </c>
      <c r="C5" s="211">
        <v>450</v>
      </c>
      <c r="D5" s="3" t="s">
        <v>225</v>
      </c>
      <c r="E5" s="211">
        <v>450</v>
      </c>
      <c r="F5" s="211">
        <v>455</v>
      </c>
      <c r="G5" s="211">
        <v>460</v>
      </c>
      <c r="H5" s="211">
        <v>465</v>
      </c>
      <c r="I5" s="3">
        <v>10</v>
      </c>
      <c r="J5" s="3" t="s">
        <v>188</v>
      </c>
      <c r="K5" s="3"/>
      <c r="L5" s="6">
        <f t="shared" si="3"/>
        <v>5</v>
      </c>
      <c r="M5" s="6">
        <f t="shared" si="4"/>
        <v>5</v>
      </c>
      <c r="N5" s="206">
        <f t="shared" si="5"/>
        <v>10</v>
      </c>
      <c r="O5" s="6"/>
      <c r="P5" s="44"/>
      <c r="Q5" s="205">
        <f t="shared" si="6"/>
        <v>66.666666666666657</v>
      </c>
    </row>
    <row r="6" spans="1:17" x14ac:dyDescent="0.25">
      <c r="A6" s="3">
        <v>72</v>
      </c>
      <c r="B6" s="3" t="s">
        <v>3</v>
      </c>
      <c r="C6" s="211">
        <v>450</v>
      </c>
      <c r="D6" s="3" t="s">
        <v>222</v>
      </c>
      <c r="E6" s="211">
        <v>451</v>
      </c>
      <c r="F6" s="211">
        <v>456</v>
      </c>
      <c r="G6" s="211">
        <v>461</v>
      </c>
      <c r="H6" s="211">
        <v>466</v>
      </c>
      <c r="I6" s="3">
        <v>10</v>
      </c>
      <c r="J6" s="3" t="s">
        <v>188</v>
      </c>
      <c r="K6" s="3"/>
      <c r="L6" s="6">
        <f t="shared" si="3"/>
        <v>5</v>
      </c>
      <c r="M6" s="6">
        <f t="shared" si="4"/>
        <v>5</v>
      </c>
      <c r="N6" s="206">
        <f t="shared" si="5"/>
        <v>10</v>
      </c>
      <c r="O6" s="6"/>
      <c r="P6" s="44"/>
      <c r="Q6" s="205">
        <f t="shared" si="6"/>
        <v>66.666666666666657</v>
      </c>
    </row>
    <row r="7" spans="1:17" x14ac:dyDescent="0.25">
      <c r="A7" s="3">
        <v>31</v>
      </c>
      <c r="B7" s="3" t="s">
        <v>3</v>
      </c>
      <c r="C7" s="211">
        <v>450</v>
      </c>
      <c r="D7" s="3" t="s">
        <v>185</v>
      </c>
      <c r="E7" s="211">
        <v>453</v>
      </c>
      <c r="F7" s="211">
        <v>458</v>
      </c>
      <c r="G7" s="211">
        <v>462.5</v>
      </c>
      <c r="H7" s="211">
        <v>467.5</v>
      </c>
      <c r="I7" s="3">
        <v>10</v>
      </c>
      <c r="J7" s="3" t="s">
        <v>188</v>
      </c>
      <c r="K7" s="3"/>
      <c r="L7" s="6">
        <f t="shared" si="3"/>
        <v>5</v>
      </c>
      <c r="M7" s="6">
        <f t="shared" si="4"/>
        <v>5</v>
      </c>
      <c r="N7" s="206">
        <f t="shared" si="5"/>
        <v>10</v>
      </c>
      <c r="O7" s="6"/>
      <c r="P7" s="44"/>
      <c r="Q7" s="205">
        <f t="shared" si="6"/>
        <v>66.666666666666657</v>
      </c>
    </row>
    <row r="8" spans="1:17" x14ac:dyDescent="0.25">
      <c r="A8" s="3">
        <v>71</v>
      </c>
      <c r="B8" s="3" t="s">
        <v>3</v>
      </c>
      <c r="C8" s="211">
        <v>600</v>
      </c>
      <c r="D8" s="3" t="s">
        <v>221</v>
      </c>
      <c r="E8" s="211">
        <v>663</v>
      </c>
      <c r="F8" s="211">
        <v>698</v>
      </c>
      <c r="G8" s="211">
        <v>617</v>
      </c>
      <c r="H8" s="211">
        <v>652</v>
      </c>
      <c r="I8" s="3">
        <v>-46</v>
      </c>
      <c r="J8" s="3" t="s">
        <v>7</v>
      </c>
      <c r="K8" s="3"/>
      <c r="L8" s="6">
        <f t="shared" si="3"/>
        <v>35</v>
      </c>
      <c r="M8" s="6">
        <f t="shared" si="4"/>
        <v>35</v>
      </c>
      <c r="N8" s="206">
        <f t="shared" si="5"/>
        <v>70</v>
      </c>
      <c r="O8" s="6"/>
      <c r="P8" s="44"/>
      <c r="Q8" s="205">
        <f t="shared" si="6"/>
        <v>50</v>
      </c>
    </row>
    <row r="9" spans="1:17" ht="30" x14ac:dyDescent="0.25">
      <c r="A9" s="3">
        <v>85</v>
      </c>
      <c r="B9" s="3" t="s">
        <v>3</v>
      </c>
      <c r="C9" s="211">
        <v>700</v>
      </c>
      <c r="D9" s="3" t="s">
        <v>1519</v>
      </c>
      <c r="E9" s="211">
        <v>698</v>
      </c>
      <c r="F9" s="211">
        <v>716</v>
      </c>
      <c r="G9" s="211">
        <v>728</v>
      </c>
      <c r="H9" s="211">
        <v>746</v>
      </c>
      <c r="I9" s="3">
        <v>30</v>
      </c>
      <c r="J9" s="3" t="s">
        <v>141</v>
      </c>
      <c r="K9" s="3"/>
      <c r="L9" s="6">
        <f t="shared" si="3"/>
        <v>18</v>
      </c>
      <c r="M9" s="6">
        <f t="shared" si="4"/>
        <v>18</v>
      </c>
      <c r="N9" s="206">
        <f t="shared" si="5"/>
        <v>36</v>
      </c>
      <c r="O9" s="6"/>
      <c r="P9" s="44"/>
      <c r="Q9" s="205">
        <f t="shared" si="6"/>
        <v>42.857142857142854</v>
      </c>
    </row>
    <row r="10" spans="1:17" x14ac:dyDescent="0.25">
      <c r="A10" s="3" t="s">
        <v>1698</v>
      </c>
      <c r="B10" s="3" t="s">
        <v>3</v>
      </c>
      <c r="C10" s="211">
        <v>700</v>
      </c>
      <c r="D10" s="3" t="s">
        <v>27</v>
      </c>
      <c r="E10" s="211">
        <v>699</v>
      </c>
      <c r="F10" s="211">
        <v>716</v>
      </c>
      <c r="G10" s="211">
        <v>729</v>
      </c>
      <c r="H10" s="211">
        <v>746</v>
      </c>
      <c r="I10" s="3">
        <v>30</v>
      </c>
      <c r="J10" s="3" t="s">
        <v>133</v>
      </c>
      <c r="K10" s="3"/>
      <c r="L10" s="6">
        <f t="shared" si="3"/>
        <v>17</v>
      </c>
      <c r="M10" s="6">
        <f t="shared" si="4"/>
        <v>17</v>
      </c>
      <c r="N10" s="206">
        <f t="shared" si="5"/>
        <v>34</v>
      </c>
      <c r="O10" s="6"/>
      <c r="P10" s="44"/>
      <c r="Q10" s="205">
        <f t="shared" si="6"/>
        <v>42.857142857142854</v>
      </c>
    </row>
    <row r="11" spans="1:17" x14ac:dyDescent="0.25">
      <c r="A11" s="3">
        <v>28</v>
      </c>
      <c r="B11" s="3" t="s">
        <v>3</v>
      </c>
      <c r="C11" s="211">
        <v>700</v>
      </c>
      <c r="D11" s="3" t="s">
        <v>40</v>
      </c>
      <c r="E11" s="211">
        <v>703</v>
      </c>
      <c r="F11" s="211">
        <v>748</v>
      </c>
      <c r="G11" s="211">
        <v>758</v>
      </c>
      <c r="H11" s="211">
        <v>803</v>
      </c>
      <c r="I11" s="3">
        <v>55</v>
      </c>
      <c r="J11" s="3" t="s">
        <v>178</v>
      </c>
      <c r="K11" s="3"/>
      <c r="L11" s="6">
        <f t="shared" si="3"/>
        <v>45</v>
      </c>
      <c r="M11" s="6">
        <f t="shared" si="4"/>
        <v>45</v>
      </c>
      <c r="N11" s="206">
        <f t="shared" si="5"/>
        <v>90</v>
      </c>
      <c r="O11" s="6"/>
      <c r="P11" s="44"/>
      <c r="Q11" s="205">
        <f t="shared" si="6"/>
        <v>42.857142857142854</v>
      </c>
    </row>
    <row r="12" spans="1:17" ht="30" x14ac:dyDescent="0.25">
      <c r="A12" s="3" t="s">
        <v>1689</v>
      </c>
      <c r="B12" s="3" t="s">
        <v>3</v>
      </c>
      <c r="C12" s="211">
        <v>700</v>
      </c>
      <c r="D12" s="3" t="s">
        <v>27</v>
      </c>
      <c r="E12" s="211">
        <v>704</v>
      </c>
      <c r="F12" s="211">
        <v>716</v>
      </c>
      <c r="G12" s="211">
        <v>734</v>
      </c>
      <c r="H12" s="211">
        <v>746</v>
      </c>
      <c r="I12" s="3">
        <v>30</v>
      </c>
      <c r="J12" s="3" t="s">
        <v>141</v>
      </c>
      <c r="K12" s="3"/>
      <c r="L12" s="6">
        <f t="shared" si="3"/>
        <v>12</v>
      </c>
      <c r="M12" s="6">
        <f t="shared" si="4"/>
        <v>12</v>
      </c>
      <c r="N12" s="206">
        <f t="shared" si="5"/>
        <v>24</v>
      </c>
      <c r="O12" s="6"/>
      <c r="P12" s="44"/>
      <c r="Q12" s="205">
        <f t="shared" si="6"/>
        <v>42.857142857142854</v>
      </c>
    </row>
    <row r="13" spans="1:17" x14ac:dyDescent="0.25">
      <c r="A13" s="3">
        <v>13</v>
      </c>
      <c r="B13" s="3" t="s">
        <v>3</v>
      </c>
      <c r="C13" s="211">
        <v>700</v>
      </c>
      <c r="D13" s="3" t="s">
        <v>1511</v>
      </c>
      <c r="E13" s="211">
        <v>777</v>
      </c>
      <c r="F13" s="211">
        <v>787</v>
      </c>
      <c r="G13" s="211">
        <v>746</v>
      </c>
      <c r="H13" s="211">
        <v>756</v>
      </c>
      <c r="I13" s="3">
        <v>-31</v>
      </c>
      <c r="J13" s="3" t="s">
        <v>141</v>
      </c>
      <c r="K13" s="3"/>
      <c r="L13" s="6">
        <f t="shared" si="3"/>
        <v>10</v>
      </c>
      <c r="M13" s="6">
        <f t="shared" si="4"/>
        <v>10</v>
      </c>
      <c r="N13" s="206">
        <f t="shared" si="5"/>
        <v>20</v>
      </c>
      <c r="O13" s="6"/>
      <c r="P13" s="44"/>
      <c r="Q13" s="205">
        <f t="shared" si="6"/>
        <v>42.857142857142854</v>
      </c>
    </row>
    <row r="14" spans="1:17" x14ac:dyDescent="0.25">
      <c r="A14" s="3">
        <v>14</v>
      </c>
      <c r="B14" s="3" t="s">
        <v>3</v>
      </c>
      <c r="C14" s="211">
        <v>700</v>
      </c>
      <c r="D14" s="3" t="s">
        <v>1511</v>
      </c>
      <c r="E14" s="262">
        <v>788</v>
      </c>
      <c r="F14" s="262">
        <v>798</v>
      </c>
      <c r="G14" s="211">
        <v>758</v>
      </c>
      <c r="H14" s="211">
        <v>768</v>
      </c>
      <c r="I14" s="3">
        <v>-30</v>
      </c>
      <c r="J14" s="3" t="s">
        <v>141</v>
      </c>
      <c r="K14" s="3"/>
      <c r="L14" s="6">
        <f t="shared" si="3"/>
        <v>10</v>
      </c>
      <c r="M14" s="6">
        <f t="shared" si="4"/>
        <v>10</v>
      </c>
      <c r="N14" s="206">
        <f t="shared" si="5"/>
        <v>20</v>
      </c>
      <c r="O14" s="6"/>
      <c r="P14" s="44"/>
      <c r="Q14" s="205">
        <f t="shared" si="6"/>
        <v>42.857142857142854</v>
      </c>
    </row>
    <row r="15" spans="1:17" x14ac:dyDescent="0.25">
      <c r="A15" s="3">
        <v>29</v>
      </c>
      <c r="B15" s="3" t="s">
        <v>98</v>
      </c>
      <c r="C15" s="211">
        <v>700</v>
      </c>
      <c r="D15" s="238" t="s">
        <v>27</v>
      </c>
      <c r="E15" s="257" t="s">
        <v>46</v>
      </c>
      <c r="F15" s="260"/>
      <c r="G15" s="252">
        <v>717</v>
      </c>
      <c r="H15" s="211">
        <v>728</v>
      </c>
      <c r="I15" s="3" t="s">
        <v>1709</v>
      </c>
      <c r="J15" s="3" t="s">
        <v>181</v>
      </c>
      <c r="K15" s="3"/>
      <c r="L15" s="6" t="str">
        <f t="shared" si="3"/>
        <v>N/A</v>
      </c>
      <c r="M15" s="6">
        <f t="shared" si="4"/>
        <v>11</v>
      </c>
      <c r="N15" s="206">
        <f t="shared" si="5"/>
        <v>11</v>
      </c>
      <c r="O15" s="6"/>
      <c r="P15" s="44"/>
      <c r="Q15" s="205">
        <f t="shared" si="6"/>
        <v>42.857142857142854</v>
      </c>
    </row>
    <row r="16" spans="1:17" x14ac:dyDescent="0.25">
      <c r="A16" s="3">
        <v>67</v>
      </c>
      <c r="B16" s="3" t="s">
        <v>98</v>
      </c>
      <c r="C16" s="211">
        <v>700</v>
      </c>
      <c r="D16" s="3" t="s">
        <v>215</v>
      </c>
      <c r="E16" s="257" t="s">
        <v>46</v>
      </c>
      <c r="F16" s="260"/>
      <c r="G16" s="211">
        <v>738</v>
      </c>
      <c r="H16" s="211">
        <v>758</v>
      </c>
      <c r="I16" s="3" t="s">
        <v>1709</v>
      </c>
      <c r="J16" s="3" t="s">
        <v>7</v>
      </c>
      <c r="K16" s="3"/>
      <c r="L16" s="6" t="str">
        <f t="shared" si="3"/>
        <v>N/A</v>
      </c>
      <c r="M16" s="6">
        <f t="shared" si="4"/>
        <v>20</v>
      </c>
      <c r="N16" s="206">
        <f t="shared" si="5"/>
        <v>20</v>
      </c>
      <c r="O16" s="6"/>
      <c r="P16" s="44"/>
      <c r="Q16" s="205">
        <f t="shared" si="6"/>
        <v>42.857142857142854</v>
      </c>
    </row>
    <row r="17" spans="1:17" x14ac:dyDescent="0.25">
      <c r="A17" s="3">
        <v>103</v>
      </c>
      <c r="B17" s="3" t="s">
        <v>3</v>
      </c>
      <c r="C17" s="211">
        <v>700</v>
      </c>
      <c r="D17" s="3" t="s">
        <v>1511</v>
      </c>
      <c r="E17" s="211">
        <v>787</v>
      </c>
      <c r="F17" s="211">
        <v>788</v>
      </c>
      <c r="G17" s="211">
        <v>757</v>
      </c>
      <c r="H17" s="211">
        <v>758</v>
      </c>
      <c r="I17" s="3">
        <v>-30</v>
      </c>
      <c r="J17" s="3"/>
      <c r="K17" s="3" t="s">
        <v>1722</v>
      </c>
      <c r="L17" s="6">
        <f t="shared" si="3"/>
        <v>1</v>
      </c>
      <c r="M17" s="6">
        <f t="shared" si="4"/>
        <v>1</v>
      </c>
      <c r="N17" s="206">
        <f t="shared" si="5"/>
        <v>2</v>
      </c>
      <c r="O17" s="6"/>
      <c r="P17" s="44"/>
      <c r="Q17" s="205">
        <f t="shared" si="6"/>
        <v>42.857142857142854</v>
      </c>
    </row>
    <row r="18" spans="1:17" x14ac:dyDescent="0.25">
      <c r="A18" s="3">
        <v>20</v>
      </c>
      <c r="B18" s="3" t="s">
        <v>3</v>
      </c>
      <c r="C18" s="211">
        <v>800</v>
      </c>
      <c r="D18" s="3" t="s">
        <v>160</v>
      </c>
      <c r="E18" s="211">
        <v>832</v>
      </c>
      <c r="F18" s="211">
        <v>862</v>
      </c>
      <c r="G18" s="211">
        <v>791</v>
      </c>
      <c r="H18" s="211">
        <v>821</v>
      </c>
      <c r="I18" s="3">
        <v>-41</v>
      </c>
      <c r="J18" s="3" t="s">
        <v>7</v>
      </c>
      <c r="K18" s="3"/>
      <c r="L18" s="6">
        <f t="shared" si="3"/>
        <v>30</v>
      </c>
      <c r="M18" s="6">
        <f t="shared" si="4"/>
        <v>30</v>
      </c>
      <c r="N18" s="206">
        <f t="shared" si="5"/>
        <v>60</v>
      </c>
      <c r="O18" s="6"/>
      <c r="P18" s="44"/>
      <c r="Q18" s="205">
        <f t="shared" si="6"/>
        <v>37.5</v>
      </c>
    </row>
    <row r="19" spans="1:17" x14ac:dyDescent="0.25">
      <c r="A19" s="3">
        <v>26</v>
      </c>
      <c r="B19" s="3" t="s">
        <v>3</v>
      </c>
      <c r="C19" s="211">
        <v>850</v>
      </c>
      <c r="D19" s="3" t="s">
        <v>171</v>
      </c>
      <c r="E19" s="211">
        <v>814</v>
      </c>
      <c r="F19" s="211">
        <v>849</v>
      </c>
      <c r="G19" s="211">
        <v>859</v>
      </c>
      <c r="H19" s="211">
        <v>894</v>
      </c>
      <c r="I19" s="3">
        <v>45</v>
      </c>
      <c r="J19" s="3" t="s">
        <v>174</v>
      </c>
      <c r="K19" s="3"/>
      <c r="L19" s="6">
        <f t="shared" si="3"/>
        <v>35</v>
      </c>
      <c r="M19" s="6">
        <f t="shared" si="4"/>
        <v>35</v>
      </c>
      <c r="N19" s="206">
        <f t="shared" si="5"/>
        <v>70</v>
      </c>
      <c r="O19" s="6"/>
      <c r="P19" s="44"/>
      <c r="Q19" s="205">
        <f t="shared" si="6"/>
        <v>35.294117647058826</v>
      </c>
    </row>
    <row r="20" spans="1:17" x14ac:dyDescent="0.25">
      <c r="A20" s="3" t="s">
        <v>1699</v>
      </c>
      <c r="B20" s="3" t="s">
        <v>3</v>
      </c>
      <c r="C20" s="211">
        <v>850</v>
      </c>
      <c r="D20" s="3" t="s">
        <v>154</v>
      </c>
      <c r="E20" s="211">
        <v>815</v>
      </c>
      <c r="F20" s="211">
        <v>830</v>
      </c>
      <c r="G20" s="211">
        <v>860</v>
      </c>
      <c r="H20" s="211">
        <v>875</v>
      </c>
      <c r="I20" s="3">
        <v>45</v>
      </c>
      <c r="J20" s="3" t="s">
        <v>30</v>
      </c>
      <c r="K20" s="3"/>
      <c r="L20" s="6">
        <f t="shared" si="3"/>
        <v>15</v>
      </c>
      <c r="M20" s="6">
        <f t="shared" si="4"/>
        <v>15</v>
      </c>
      <c r="N20" s="206">
        <f t="shared" si="5"/>
        <v>30</v>
      </c>
      <c r="O20" s="6"/>
      <c r="P20" s="44"/>
      <c r="Q20" s="205">
        <f t="shared" si="6"/>
        <v>35.294117647058826</v>
      </c>
    </row>
    <row r="21" spans="1:17" x14ac:dyDescent="0.25">
      <c r="A21" s="3" t="s">
        <v>1695</v>
      </c>
      <c r="B21" s="3" t="s">
        <v>3</v>
      </c>
      <c r="C21" s="211">
        <v>850</v>
      </c>
      <c r="D21" s="3" t="s">
        <v>132</v>
      </c>
      <c r="E21" s="211">
        <v>824</v>
      </c>
      <c r="F21" s="211">
        <v>849</v>
      </c>
      <c r="G21" s="211">
        <v>869</v>
      </c>
      <c r="H21" s="211">
        <v>894</v>
      </c>
      <c r="I21" s="3">
        <v>45</v>
      </c>
      <c r="J21" s="3" t="s">
        <v>133</v>
      </c>
      <c r="K21" s="3"/>
      <c r="L21" s="6">
        <f t="shared" si="3"/>
        <v>25</v>
      </c>
      <c r="M21" s="6">
        <f t="shared" si="4"/>
        <v>25</v>
      </c>
      <c r="N21" s="206">
        <f t="shared" si="5"/>
        <v>50</v>
      </c>
      <c r="O21" s="6"/>
      <c r="P21" s="44"/>
      <c r="Q21" s="205">
        <f t="shared" si="6"/>
        <v>35.294117647058826</v>
      </c>
    </row>
    <row r="22" spans="1:17" x14ac:dyDescent="0.25">
      <c r="A22" s="3" t="s">
        <v>1700</v>
      </c>
      <c r="B22" s="3" t="s">
        <v>3</v>
      </c>
      <c r="C22" s="211">
        <v>850</v>
      </c>
      <c r="D22" s="3" t="s">
        <v>157</v>
      </c>
      <c r="E22" s="211">
        <v>830</v>
      </c>
      <c r="F22" s="211">
        <v>845</v>
      </c>
      <c r="G22" s="211">
        <v>875</v>
      </c>
      <c r="H22" s="211">
        <v>890</v>
      </c>
      <c r="I22" s="3">
        <v>45</v>
      </c>
      <c r="J22" s="3" t="s">
        <v>30</v>
      </c>
      <c r="K22" s="3"/>
      <c r="L22" s="6">
        <f t="shared" si="3"/>
        <v>15</v>
      </c>
      <c r="M22" s="6">
        <f t="shared" si="4"/>
        <v>15</v>
      </c>
      <c r="N22" s="206">
        <f t="shared" si="5"/>
        <v>30</v>
      </c>
      <c r="O22" s="6"/>
      <c r="P22" s="44"/>
      <c r="Q22" s="205">
        <f t="shared" si="6"/>
        <v>35.294117647058826</v>
      </c>
    </row>
    <row r="23" spans="1:17" x14ac:dyDescent="0.25">
      <c r="A23" s="3">
        <v>8</v>
      </c>
      <c r="B23" s="3" t="s">
        <v>3</v>
      </c>
      <c r="C23" s="211">
        <v>900</v>
      </c>
      <c r="D23" s="3" t="s">
        <v>135</v>
      </c>
      <c r="E23" s="262">
        <v>880</v>
      </c>
      <c r="F23" s="262">
        <v>915</v>
      </c>
      <c r="G23" s="211">
        <v>925</v>
      </c>
      <c r="H23" s="211">
        <v>960</v>
      </c>
      <c r="I23" s="3">
        <v>45</v>
      </c>
      <c r="J23" s="3" t="s">
        <v>133</v>
      </c>
      <c r="K23" s="3"/>
      <c r="L23" s="6">
        <f t="shared" si="3"/>
        <v>35</v>
      </c>
      <c r="M23" s="6">
        <f t="shared" si="4"/>
        <v>35</v>
      </c>
      <c r="N23" s="206">
        <f t="shared" si="5"/>
        <v>70</v>
      </c>
      <c r="O23" s="6"/>
      <c r="P23" s="44"/>
      <c r="Q23" s="205">
        <f t="shared" si="6"/>
        <v>33.333333333333329</v>
      </c>
    </row>
    <row r="24" spans="1:17" ht="30" x14ac:dyDescent="0.25">
      <c r="A24" s="3">
        <v>51</v>
      </c>
      <c r="B24" s="3" t="s">
        <v>44</v>
      </c>
      <c r="C24" s="211">
        <v>1500</v>
      </c>
      <c r="D24" s="238" t="s">
        <v>209</v>
      </c>
      <c r="E24" s="259">
        <v>1427</v>
      </c>
      <c r="F24" s="260"/>
      <c r="G24" s="259">
        <v>1432</v>
      </c>
      <c r="H24" s="260"/>
      <c r="I24" s="3" t="s">
        <v>1709</v>
      </c>
      <c r="J24" s="3" t="s">
        <v>210</v>
      </c>
      <c r="K24" s="3"/>
      <c r="L24" s="6" t="str">
        <f t="shared" si="3"/>
        <v>N/A</v>
      </c>
      <c r="M24" s="6" t="str">
        <f t="shared" si="4"/>
        <v>N/A</v>
      </c>
      <c r="N24" s="206">
        <f t="shared" si="5"/>
        <v>5</v>
      </c>
      <c r="O24" s="6"/>
      <c r="P24" s="44"/>
      <c r="Q24" s="205">
        <f t="shared" ref="Q24:Q56" si="7">300/C24*100</f>
        <v>20</v>
      </c>
    </row>
    <row r="25" spans="1:17" ht="30" x14ac:dyDescent="0.25">
      <c r="A25" s="3">
        <v>74</v>
      </c>
      <c r="B25" s="3" t="s">
        <v>3</v>
      </c>
      <c r="C25" s="211">
        <v>1500</v>
      </c>
      <c r="D25" s="3" t="s">
        <v>228</v>
      </c>
      <c r="E25" s="253">
        <v>1427</v>
      </c>
      <c r="F25" s="253">
        <v>1470</v>
      </c>
      <c r="G25" s="211">
        <v>1475</v>
      </c>
      <c r="H25" s="211">
        <v>1518</v>
      </c>
      <c r="I25" s="3">
        <v>48</v>
      </c>
      <c r="J25" s="3" t="s">
        <v>128</v>
      </c>
      <c r="K25" s="3"/>
      <c r="L25" s="6">
        <f t="shared" si="3"/>
        <v>43</v>
      </c>
      <c r="M25" s="6">
        <f t="shared" si="4"/>
        <v>43</v>
      </c>
      <c r="N25" s="206">
        <f t="shared" si="5"/>
        <v>86</v>
      </c>
      <c r="O25" s="6"/>
      <c r="P25" s="44"/>
      <c r="Q25" s="205">
        <f t="shared" si="7"/>
        <v>20</v>
      </c>
    </row>
    <row r="26" spans="1:17" x14ac:dyDescent="0.25">
      <c r="A26" s="3" t="s">
        <v>1697</v>
      </c>
      <c r="B26" s="3" t="s">
        <v>3</v>
      </c>
      <c r="C26" s="211">
        <v>1500</v>
      </c>
      <c r="D26" s="3" t="s">
        <v>138</v>
      </c>
      <c r="E26" s="211">
        <v>1427.9</v>
      </c>
      <c r="F26" s="211">
        <v>1448</v>
      </c>
      <c r="G26" s="211">
        <v>1475.9</v>
      </c>
      <c r="H26" s="211">
        <v>1495.9</v>
      </c>
      <c r="I26" s="3">
        <v>48</v>
      </c>
      <c r="J26" s="3" t="s">
        <v>141</v>
      </c>
      <c r="K26" s="3"/>
      <c r="L26" s="6">
        <f t="shared" si="3"/>
        <v>20.099999999999909</v>
      </c>
      <c r="M26" s="6">
        <f t="shared" si="4"/>
        <v>20</v>
      </c>
      <c r="N26" s="206">
        <f t="shared" si="5"/>
        <v>40.099999999999909</v>
      </c>
      <c r="O26" s="6"/>
      <c r="P26" s="44"/>
      <c r="Q26" s="205">
        <f t="shared" si="7"/>
        <v>20</v>
      </c>
    </row>
    <row r="27" spans="1:17" x14ac:dyDescent="0.25">
      <c r="A27" s="3">
        <v>50</v>
      </c>
      <c r="B27" s="3" t="s">
        <v>44</v>
      </c>
      <c r="C27" s="211">
        <v>1500</v>
      </c>
      <c r="D27" s="3" t="s">
        <v>100</v>
      </c>
      <c r="E27" s="259">
        <v>1432</v>
      </c>
      <c r="F27" s="260"/>
      <c r="G27" s="259">
        <v>1517</v>
      </c>
      <c r="H27" s="260"/>
      <c r="I27" s="3" t="s">
        <v>1709</v>
      </c>
      <c r="J27" s="3" t="s">
        <v>178</v>
      </c>
      <c r="K27" s="3"/>
      <c r="L27" s="6" t="str">
        <f t="shared" si="3"/>
        <v>N/A</v>
      </c>
      <c r="M27" s="6" t="str">
        <f t="shared" si="4"/>
        <v>N/A</v>
      </c>
      <c r="N27" s="206">
        <f t="shared" si="5"/>
        <v>85</v>
      </c>
      <c r="O27" s="6"/>
      <c r="P27" s="44"/>
      <c r="Q27" s="205">
        <f t="shared" si="7"/>
        <v>20</v>
      </c>
    </row>
    <row r="28" spans="1:17" x14ac:dyDescent="0.25">
      <c r="A28" s="3" t="s">
        <v>1702</v>
      </c>
      <c r="B28" s="3" t="s">
        <v>3</v>
      </c>
      <c r="C28" s="211">
        <v>1500</v>
      </c>
      <c r="D28" s="3" t="s">
        <v>161</v>
      </c>
      <c r="E28" s="211">
        <v>1447.9</v>
      </c>
      <c r="F28" s="211">
        <v>1463</v>
      </c>
      <c r="G28" s="211">
        <v>1495.9</v>
      </c>
      <c r="H28" s="211">
        <v>1510.9</v>
      </c>
      <c r="I28" s="3">
        <v>48</v>
      </c>
      <c r="J28" s="3" t="s">
        <v>30</v>
      </c>
      <c r="K28" s="3"/>
      <c r="L28" s="6">
        <f t="shared" si="3"/>
        <v>15.099999999999909</v>
      </c>
      <c r="M28" s="6">
        <f t="shared" si="4"/>
        <v>15</v>
      </c>
      <c r="N28" s="206">
        <f t="shared" si="5"/>
        <v>30.099999999999909</v>
      </c>
      <c r="O28" s="6"/>
      <c r="P28" s="44"/>
      <c r="Q28" s="205">
        <f t="shared" si="7"/>
        <v>20</v>
      </c>
    </row>
    <row r="29" spans="1:17" ht="30" x14ac:dyDescent="0.25">
      <c r="A29" s="3">
        <v>76</v>
      </c>
      <c r="B29" s="3" t="s">
        <v>98</v>
      </c>
      <c r="C29" s="211">
        <v>1500</v>
      </c>
      <c r="D29" s="3" t="s">
        <v>209</v>
      </c>
      <c r="E29" s="257" t="s">
        <v>46</v>
      </c>
      <c r="F29" s="258"/>
      <c r="G29" s="211">
        <v>1427</v>
      </c>
      <c r="H29" s="211">
        <v>1432</v>
      </c>
      <c r="I29" s="3" t="s">
        <v>1709</v>
      </c>
      <c r="J29" s="3">
        <v>5</v>
      </c>
      <c r="K29" s="3"/>
      <c r="L29" s="6" t="str">
        <f t="shared" si="3"/>
        <v>N/A</v>
      </c>
      <c r="M29" s="6">
        <f t="shared" si="4"/>
        <v>5</v>
      </c>
      <c r="N29" s="206">
        <f t="shared" si="5"/>
        <v>5</v>
      </c>
      <c r="O29" s="6"/>
      <c r="P29" s="44"/>
      <c r="Q29" s="205">
        <f t="shared" si="7"/>
        <v>20</v>
      </c>
    </row>
    <row r="30" spans="1:17" x14ac:dyDescent="0.25">
      <c r="A30" s="3">
        <v>75</v>
      </c>
      <c r="B30" s="3" t="s">
        <v>98</v>
      </c>
      <c r="C30" s="211">
        <v>1500</v>
      </c>
      <c r="D30" s="3" t="s">
        <v>100</v>
      </c>
      <c r="E30" s="257" t="s">
        <v>46</v>
      </c>
      <c r="F30" s="258"/>
      <c r="G30" s="211">
        <v>1432</v>
      </c>
      <c r="H30" s="211">
        <v>1517</v>
      </c>
      <c r="I30" s="3" t="s">
        <v>1709</v>
      </c>
      <c r="J30" s="3" t="s">
        <v>7</v>
      </c>
      <c r="K30" s="3"/>
      <c r="L30" s="6" t="str">
        <f t="shared" si="3"/>
        <v>N/A</v>
      </c>
      <c r="M30" s="6">
        <f t="shared" si="4"/>
        <v>85</v>
      </c>
      <c r="N30" s="206">
        <f t="shared" si="5"/>
        <v>85</v>
      </c>
      <c r="O30" s="6"/>
      <c r="P30" s="44"/>
      <c r="Q30" s="205">
        <f t="shared" si="7"/>
        <v>20</v>
      </c>
    </row>
    <row r="31" spans="1:17" x14ac:dyDescent="0.25">
      <c r="A31" s="3" t="s">
        <v>1703</v>
      </c>
      <c r="B31" s="3" t="s">
        <v>98</v>
      </c>
      <c r="C31" s="211">
        <v>1500</v>
      </c>
      <c r="D31" s="238" t="s">
        <v>100</v>
      </c>
      <c r="E31" s="257" t="s">
        <v>46</v>
      </c>
      <c r="F31" s="258"/>
      <c r="G31" s="252">
        <v>1452</v>
      </c>
      <c r="H31" s="211">
        <v>1496</v>
      </c>
      <c r="I31" s="3" t="s">
        <v>1709</v>
      </c>
      <c r="J31" s="3" t="s">
        <v>7</v>
      </c>
      <c r="K31" s="3"/>
      <c r="L31" s="6" t="str">
        <f t="shared" si="3"/>
        <v>N/A</v>
      </c>
      <c r="M31" s="6">
        <f t="shared" si="4"/>
        <v>44</v>
      </c>
      <c r="N31" s="206">
        <f t="shared" si="5"/>
        <v>44</v>
      </c>
      <c r="O31" s="6"/>
      <c r="P31" s="44"/>
      <c r="Q31" s="205">
        <f t="shared" si="7"/>
        <v>20</v>
      </c>
    </row>
    <row r="32" spans="1:17" ht="30" x14ac:dyDescent="0.25">
      <c r="A32" s="3">
        <v>24</v>
      </c>
      <c r="B32" s="3" t="s">
        <v>3</v>
      </c>
      <c r="C32" s="211">
        <v>1600</v>
      </c>
      <c r="D32" s="3" t="s">
        <v>166</v>
      </c>
      <c r="E32" s="253">
        <v>1626.5</v>
      </c>
      <c r="F32" s="253">
        <v>1661</v>
      </c>
      <c r="G32" s="211">
        <v>1525</v>
      </c>
      <c r="H32" s="211">
        <v>1559</v>
      </c>
      <c r="I32" s="261" t="s">
        <v>1718</v>
      </c>
      <c r="J32" s="3" t="s">
        <v>141</v>
      </c>
      <c r="K32" s="3"/>
      <c r="L32" s="6">
        <f t="shared" si="3"/>
        <v>34.5</v>
      </c>
      <c r="M32" s="6">
        <f t="shared" si="4"/>
        <v>34</v>
      </c>
      <c r="N32" s="206">
        <f t="shared" si="5"/>
        <v>68.5</v>
      </c>
      <c r="O32" s="6"/>
      <c r="P32" s="44"/>
      <c r="Q32" s="205">
        <f t="shared" si="7"/>
        <v>18.75</v>
      </c>
    </row>
    <row r="33" spans="1:17" x14ac:dyDescent="0.25">
      <c r="A33" s="3">
        <v>54</v>
      </c>
      <c r="B33" s="3" t="s">
        <v>44</v>
      </c>
      <c r="C33" s="211">
        <v>1600</v>
      </c>
      <c r="D33" s="3" t="s">
        <v>1706</v>
      </c>
      <c r="E33" s="259">
        <v>1670</v>
      </c>
      <c r="F33" s="260"/>
      <c r="G33" s="259">
        <v>1675</v>
      </c>
      <c r="H33" s="260"/>
      <c r="I33" s="3" t="s">
        <v>1709</v>
      </c>
      <c r="J33" s="3" t="s">
        <v>188</v>
      </c>
      <c r="K33" s="3"/>
      <c r="L33" s="6" t="str">
        <f t="shared" si="3"/>
        <v>N/A</v>
      </c>
      <c r="M33" s="6" t="str">
        <f t="shared" si="4"/>
        <v>N/A</v>
      </c>
      <c r="N33" s="206">
        <f t="shared" si="5"/>
        <v>5</v>
      </c>
      <c r="O33" s="6"/>
      <c r="P33" s="44"/>
      <c r="Q33" s="205">
        <f t="shared" si="7"/>
        <v>18.75</v>
      </c>
    </row>
    <row r="34" spans="1:17" ht="30" x14ac:dyDescent="0.25">
      <c r="A34" s="3" t="s">
        <v>1705</v>
      </c>
      <c r="B34" s="3" t="s">
        <v>3</v>
      </c>
      <c r="C34" s="211">
        <v>1700</v>
      </c>
      <c r="D34" s="3" t="s">
        <v>1708</v>
      </c>
      <c r="E34" s="211">
        <v>1710</v>
      </c>
      <c r="F34" s="211">
        <v>1755</v>
      </c>
      <c r="G34" s="211">
        <v>2110</v>
      </c>
      <c r="H34" s="211">
        <v>2155</v>
      </c>
      <c r="I34" s="3">
        <v>400</v>
      </c>
      <c r="J34" s="3" t="s">
        <v>128</v>
      </c>
      <c r="K34" s="3"/>
      <c r="L34" s="6">
        <f t="shared" si="3"/>
        <v>45</v>
      </c>
      <c r="M34" s="6">
        <f t="shared" si="4"/>
        <v>45</v>
      </c>
      <c r="N34" s="206">
        <f t="shared" si="5"/>
        <v>90</v>
      </c>
      <c r="O34" s="6"/>
      <c r="P34" s="44"/>
      <c r="Q34" s="205">
        <f t="shared" si="7"/>
        <v>17.647058823529413</v>
      </c>
    </row>
    <row r="35" spans="1:17" ht="30" x14ac:dyDescent="0.25">
      <c r="A35" s="3">
        <v>66</v>
      </c>
      <c r="B35" s="3" t="s">
        <v>3</v>
      </c>
      <c r="C35" s="211">
        <v>1700</v>
      </c>
      <c r="D35" s="3" t="s">
        <v>1711</v>
      </c>
      <c r="E35" s="211">
        <v>1710</v>
      </c>
      <c r="F35" s="211">
        <v>1780</v>
      </c>
      <c r="G35" s="211">
        <v>2110</v>
      </c>
      <c r="H35" s="211">
        <v>2200</v>
      </c>
      <c r="I35" s="3">
        <v>400</v>
      </c>
      <c r="J35" s="3" t="s">
        <v>128</v>
      </c>
      <c r="K35" s="3"/>
      <c r="L35" s="6">
        <f t="shared" si="3"/>
        <v>70</v>
      </c>
      <c r="M35" s="6">
        <f t="shared" si="4"/>
        <v>90</v>
      </c>
      <c r="N35" s="206">
        <f t="shared" si="5"/>
        <v>160</v>
      </c>
      <c r="O35" s="6"/>
      <c r="P35" s="44"/>
      <c r="Q35" s="205">
        <f t="shared" si="7"/>
        <v>17.647058823529413</v>
      </c>
    </row>
    <row r="36" spans="1:17" ht="30" x14ac:dyDescent="0.25">
      <c r="A36" s="3">
        <v>3</v>
      </c>
      <c r="B36" s="3" t="s">
        <v>3</v>
      </c>
      <c r="C36" s="211">
        <v>1800</v>
      </c>
      <c r="D36" s="3" t="s">
        <v>12</v>
      </c>
      <c r="E36" s="211">
        <v>1710</v>
      </c>
      <c r="F36" s="211">
        <v>1785</v>
      </c>
      <c r="G36" s="211">
        <v>1805</v>
      </c>
      <c r="H36" s="211">
        <v>1880</v>
      </c>
      <c r="I36" s="3">
        <v>95</v>
      </c>
      <c r="J36" s="3" t="s">
        <v>128</v>
      </c>
      <c r="K36" s="3"/>
      <c r="L36" s="6">
        <f t="shared" si="3"/>
        <v>75</v>
      </c>
      <c r="M36" s="6">
        <f t="shared" si="4"/>
        <v>75</v>
      </c>
      <c r="N36" s="206">
        <f t="shared" si="5"/>
        <v>150</v>
      </c>
      <c r="O36" s="6"/>
      <c r="P36" s="44"/>
      <c r="Q36" s="205">
        <f t="shared" si="7"/>
        <v>16.666666666666664</v>
      </c>
    </row>
    <row r="37" spans="1:17" ht="30" x14ac:dyDescent="0.25">
      <c r="A37" s="3" t="s">
        <v>1701</v>
      </c>
      <c r="B37" s="3" t="s">
        <v>3</v>
      </c>
      <c r="C37" s="211">
        <v>1900</v>
      </c>
      <c r="D37" s="3" t="s">
        <v>1707</v>
      </c>
      <c r="E37" s="211">
        <v>1850</v>
      </c>
      <c r="F37" s="211">
        <v>1910</v>
      </c>
      <c r="G37" s="211">
        <v>1930</v>
      </c>
      <c r="H37" s="211">
        <v>1990</v>
      </c>
      <c r="I37" s="3">
        <v>80</v>
      </c>
      <c r="J37" s="3" t="s">
        <v>128</v>
      </c>
      <c r="K37" s="3"/>
      <c r="L37" s="6">
        <f t="shared" si="3"/>
        <v>60</v>
      </c>
      <c r="M37" s="6">
        <f t="shared" si="4"/>
        <v>60</v>
      </c>
      <c r="N37" s="206">
        <f t="shared" si="5"/>
        <v>120</v>
      </c>
      <c r="O37" s="6"/>
      <c r="P37" s="44"/>
      <c r="Q37" s="205">
        <f t="shared" si="7"/>
        <v>15.789473684210526</v>
      </c>
    </row>
    <row r="38" spans="1:17" ht="30" x14ac:dyDescent="0.25">
      <c r="A38" s="3">
        <v>25</v>
      </c>
      <c r="B38" s="3" t="s">
        <v>3</v>
      </c>
      <c r="C38" s="211">
        <v>1900</v>
      </c>
      <c r="D38" s="3" t="s">
        <v>36</v>
      </c>
      <c r="E38" s="211">
        <v>1850</v>
      </c>
      <c r="F38" s="211">
        <v>1915</v>
      </c>
      <c r="G38" s="211">
        <v>1930</v>
      </c>
      <c r="H38" s="211">
        <v>1995</v>
      </c>
      <c r="I38" s="3">
        <v>80</v>
      </c>
      <c r="J38" s="3" t="s">
        <v>128</v>
      </c>
      <c r="K38" s="3"/>
      <c r="L38" s="6">
        <f t="shared" si="3"/>
        <v>65</v>
      </c>
      <c r="M38" s="6">
        <f t="shared" si="4"/>
        <v>65</v>
      </c>
      <c r="N38" s="206">
        <f t="shared" si="5"/>
        <v>130</v>
      </c>
      <c r="O38" s="6"/>
      <c r="P38" s="44"/>
      <c r="Q38" s="205">
        <f t="shared" si="7"/>
        <v>15.789473684210526</v>
      </c>
    </row>
    <row r="39" spans="1:17" x14ac:dyDescent="0.25">
      <c r="A39" s="3">
        <v>39</v>
      </c>
      <c r="B39" s="3" t="s">
        <v>44</v>
      </c>
      <c r="C39" s="211">
        <v>1900</v>
      </c>
      <c r="D39" s="3" t="s">
        <v>50</v>
      </c>
      <c r="E39" s="259">
        <v>1880</v>
      </c>
      <c r="F39" s="260"/>
      <c r="G39" s="259">
        <v>1920</v>
      </c>
      <c r="H39" s="260"/>
      <c r="I39" s="3" t="s">
        <v>1709</v>
      </c>
      <c r="J39" s="3" t="s">
        <v>7</v>
      </c>
      <c r="K39" s="3"/>
      <c r="L39" s="6" t="str">
        <f t="shared" si="3"/>
        <v>N/A</v>
      </c>
      <c r="M39" s="6" t="str">
        <f t="shared" si="4"/>
        <v>N/A</v>
      </c>
      <c r="N39" s="206">
        <f t="shared" si="5"/>
        <v>40</v>
      </c>
      <c r="O39" s="6"/>
      <c r="P39" s="44"/>
      <c r="Q39" s="205">
        <f t="shared" si="7"/>
        <v>15.789473684210526</v>
      </c>
    </row>
    <row r="40" spans="1:17" x14ac:dyDescent="0.25">
      <c r="A40" s="3">
        <v>37</v>
      </c>
      <c r="B40" s="3" t="s">
        <v>44</v>
      </c>
      <c r="C40" s="211">
        <v>1900</v>
      </c>
      <c r="D40" s="3" t="s">
        <v>1707</v>
      </c>
      <c r="E40" s="259">
        <v>1910</v>
      </c>
      <c r="F40" s="260"/>
      <c r="G40" s="259">
        <v>1930</v>
      </c>
      <c r="H40" s="260"/>
      <c r="I40" s="3" t="s">
        <v>1709</v>
      </c>
      <c r="J40" s="3" t="s">
        <v>7</v>
      </c>
      <c r="K40" s="3" t="s">
        <v>1537</v>
      </c>
      <c r="L40" s="6" t="str">
        <f t="shared" si="3"/>
        <v>N/A</v>
      </c>
      <c r="M40" s="6" t="str">
        <f t="shared" si="4"/>
        <v>N/A</v>
      </c>
      <c r="N40" s="206">
        <f t="shared" si="5"/>
        <v>20</v>
      </c>
      <c r="O40" s="6"/>
      <c r="P40" s="44"/>
      <c r="Q40" s="205">
        <f t="shared" si="7"/>
        <v>15.789473684210526</v>
      </c>
    </row>
    <row r="41" spans="1:17" ht="30" x14ac:dyDescent="0.25">
      <c r="A41" s="3">
        <v>70</v>
      </c>
      <c r="B41" s="3" t="s">
        <v>3</v>
      </c>
      <c r="C41" s="211">
        <v>2000</v>
      </c>
      <c r="D41" s="3" t="s">
        <v>69</v>
      </c>
      <c r="E41" s="211">
        <v>1695</v>
      </c>
      <c r="F41" s="211">
        <v>1710</v>
      </c>
      <c r="G41" s="211">
        <v>1995</v>
      </c>
      <c r="H41" s="211">
        <v>2020</v>
      </c>
      <c r="I41" s="3" t="s">
        <v>1719</v>
      </c>
      <c r="J41" s="3" t="s">
        <v>1717</v>
      </c>
      <c r="K41" s="3" t="s">
        <v>1723</v>
      </c>
      <c r="L41" s="6">
        <f t="shared" si="3"/>
        <v>15</v>
      </c>
      <c r="M41" s="6">
        <f t="shared" si="4"/>
        <v>25</v>
      </c>
      <c r="N41" s="206">
        <f t="shared" si="5"/>
        <v>40</v>
      </c>
      <c r="O41" s="6"/>
      <c r="P41" s="44"/>
      <c r="Q41" s="205">
        <f t="shared" si="7"/>
        <v>15</v>
      </c>
    </row>
    <row r="42" spans="1:17" x14ac:dyDescent="0.25">
      <c r="A42" s="3" t="s">
        <v>1696</v>
      </c>
      <c r="B42" s="3" t="s">
        <v>3</v>
      </c>
      <c r="C42" s="211">
        <v>2100</v>
      </c>
      <c r="D42" s="3" t="s">
        <v>4</v>
      </c>
      <c r="E42" s="211">
        <v>1920</v>
      </c>
      <c r="F42" s="211">
        <v>1980</v>
      </c>
      <c r="G42" s="211">
        <v>2110</v>
      </c>
      <c r="H42" s="211">
        <v>2170</v>
      </c>
      <c r="I42" s="3">
        <v>190</v>
      </c>
      <c r="J42" s="3" t="s">
        <v>7</v>
      </c>
      <c r="K42" s="3"/>
      <c r="L42" s="6">
        <f t="shared" si="3"/>
        <v>60</v>
      </c>
      <c r="M42" s="6">
        <f t="shared" si="4"/>
        <v>60</v>
      </c>
      <c r="N42" s="206">
        <f t="shared" si="5"/>
        <v>120</v>
      </c>
      <c r="O42" s="6"/>
      <c r="P42" s="44"/>
      <c r="Q42" s="205">
        <f t="shared" si="7"/>
        <v>14.285714285714285</v>
      </c>
    </row>
    <row r="43" spans="1:17" ht="30" x14ac:dyDescent="0.25">
      <c r="A43" s="3">
        <v>65</v>
      </c>
      <c r="B43" s="3" t="s">
        <v>3</v>
      </c>
      <c r="C43" s="211">
        <v>2100</v>
      </c>
      <c r="D43" s="3" t="s">
        <v>63</v>
      </c>
      <c r="E43" s="211">
        <v>1920</v>
      </c>
      <c r="F43" s="211">
        <v>2010</v>
      </c>
      <c r="G43" s="211">
        <v>2110</v>
      </c>
      <c r="H43" s="211">
        <v>2200</v>
      </c>
      <c r="I43" s="3">
        <v>190</v>
      </c>
      <c r="J43" s="3" t="s">
        <v>128</v>
      </c>
      <c r="K43" s="3"/>
      <c r="L43" s="6">
        <f t="shared" si="3"/>
        <v>90</v>
      </c>
      <c r="M43" s="6">
        <f t="shared" si="4"/>
        <v>90</v>
      </c>
      <c r="N43" s="206">
        <f t="shared" si="5"/>
        <v>180</v>
      </c>
      <c r="O43" s="6"/>
      <c r="P43" s="44"/>
      <c r="Q43" s="205">
        <f t="shared" si="7"/>
        <v>14.285714285714285</v>
      </c>
    </row>
    <row r="44" spans="1:17" x14ac:dyDescent="0.25">
      <c r="A44" s="3">
        <v>34</v>
      </c>
      <c r="B44" s="3" t="s">
        <v>44</v>
      </c>
      <c r="C44" s="211">
        <v>2100</v>
      </c>
      <c r="D44" s="3" t="s">
        <v>4</v>
      </c>
      <c r="E44" s="259">
        <v>2010</v>
      </c>
      <c r="F44" s="260"/>
      <c r="G44" s="259">
        <v>2025</v>
      </c>
      <c r="H44" s="260"/>
      <c r="I44" s="3" t="s">
        <v>1709</v>
      </c>
      <c r="J44" s="3" t="s">
        <v>30</v>
      </c>
      <c r="K44" s="3"/>
      <c r="L44" s="6" t="str">
        <f t="shared" si="3"/>
        <v>N/A</v>
      </c>
      <c r="M44" s="6" t="str">
        <f t="shared" si="4"/>
        <v>N/A</v>
      </c>
      <c r="N44" s="206">
        <f t="shared" si="5"/>
        <v>15</v>
      </c>
      <c r="O44" s="6"/>
      <c r="P44" s="44"/>
      <c r="Q44" s="205">
        <f t="shared" si="7"/>
        <v>14.285714285714285</v>
      </c>
    </row>
    <row r="45" spans="1:17" x14ac:dyDescent="0.25">
      <c r="A45" s="3">
        <v>40</v>
      </c>
      <c r="B45" s="3" t="s">
        <v>44</v>
      </c>
      <c r="C45" s="211">
        <v>2300</v>
      </c>
      <c r="D45" s="3" t="s">
        <v>54</v>
      </c>
      <c r="E45" s="259">
        <v>2300</v>
      </c>
      <c r="F45" s="260"/>
      <c r="G45" s="259">
        <v>2400</v>
      </c>
      <c r="H45" s="260"/>
      <c r="I45" s="3" t="s">
        <v>1709</v>
      </c>
      <c r="J45" s="3" t="s">
        <v>7</v>
      </c>
      <c r="K45" s="3"/>
      <c r="L45" s="6" t="str">
        <f t="shared" si="3"/>
        <v>N/A</v>
      </c>
      <c r="M45" s="6" t="str">
        <f t="shared" si="4"/>
        <v>N/A</v>
      </c>
      <c r="N45" s="206">
        <f t="shared" si="5"/>
        <v>100</v>
      </c>
      <c r="O45" s="6"/>
      <c r="P45" s="44"/>
      <c r="Q45" s="205">
        <f t="shared" si="7"/>
        <v>13.043478260869565</v>
      </c>
    </row>
    <row r="46" spans="1:17" x14ac:dyDescent="0.25">
      <c r="A46" s="3">
        <v>30</v>
      </c>
      <c r="B46" s="3" t="s">
        <v>3</v>
      </c>
      <c r="C46" s="211">
        <v>2300</v>
      </c>
      <c r="D46" s="3" t="s">
        <v>1513</v>
      </c>
      <c r="E46" s="211">
        <v>2305</v>
      </c>
      <c r="F46" s="211">
        <v>2315</v>
      </c>
      <c r="G46" s="211">
        <v>2350</v>
      </c>
      <c r="H46" s="211">
        <v>2360</v>
      </c>
      <c r="I46" s="3">
        <v>45</v>
      </c>
      <c r="J46" s="3" t="s">
        <v>141</v>
      </c>
      <c r="K46" s="3"/>
      <c r="L46" s="6">
        <f t="shared" si="3"/>
        <v>10</v>
      </c>
      <c r="M46" s="6">
        <f t="shared" si="4"/>
        <v>10</v>
      </c>
      <c r="N46" s="206">
        <f t="shared" si="5"/>
        <v>20</v>
      </c>
      <c r="O46" s="6"/>
      <c r="P46" s="44"/>
      <c r="Q46" s="205">
        <f t="shared" si="7"/>
        <v>13.043478260869565</v>
      </c>
    </row>
    <row r="47" spans="1:17" x14ac:dyDescent="0.25">
      <c r="A47" s="3">
        <v>53</v>
      </c>
      <c r="B47" s="3" t="s">
        <v>44</v>
      </c>
      <c r="C47" s="211">
        <v>2400</v>
      </c>
      <c r="D47" s="3" t="s">
        <v>54</v>
      </c>
      <c r="E47" s="259">
        <v>2483.5</v>
      </c>
      <c r="F47" s="260"/>
      <c r="G47" s="259">
        <v>2495</v>
      </c>
      <c r="H47" s="260"/>
      <c r="I47" s="3" t="s">
        <v>1709</v>
      </c>
      <c r="J47" s="3" t="s">
        <v>133</v>
      </c>
      <c r="K47" s="3"/>
      <c r="L47" s="6" t="str">
        <f t="shared" si="3"/>
        <v>N/A</v>
      </c>
      <c r="M47" s="6" t="str">
        <f t="shared" si="4"/>
        <v>N/A</v>
      </c>
      <c r="N47" s="206">
        <f t="shared" si="5"/>
        <v>11.5</v>
      </c>
      <c r="O47" s="6"/>
      <c r="P47" s="44"/>
      <c r="Q47" s="205">
        <f t="shared" si="7"/>
        <v>12.5</v>
      </c>
    </row>
    <row r="48" spans="1:17" x14ac:dyDescent="0.25">
      <c r="A48" s="3">
        <v>41</v>
      </c>
      <c r="B48" s="3" t="s">
        <v>44</v>
      </c>
      <c r="C48" s="211">
        <v>2500</v>
      </c>
      <c r="D48" s="3" t="s">
        <v>56</v>
      </c>
      <c r="E48" s="257">
        <v>2496</v>
      </c>
      <c r="F48" s="260"/>
      <c r="G48" s="259">
        <v>2690</v>
      </c>
      <c r="H48" s="260"/>
      <c r="I48" s="3" t="s">
        <v>1709</v>
      </c>
      <c r="J48" s="3" t="s">
        <v>7</v>
      </c>
      <c r="K48" s="3"/>
      <c r="L48" s="6" t="str">
        <f t="shared" si="3"/>
        <v>N/A</v>
      </c>
      <c r="M48" s="6" t="str">
        <f t="shared" si="4"/>
        <v>N/A</v>
      </c>
      <c r="N48" s="206">
        <f t="shared" si="5"/>
        <v>194</v>
      </c>
      <c r="O48" s="6"/>
      <c r="P48" s="44"/>
      <c r="Q48" s="205">
        <f t="shared" si="7"/>
        <v>12</v>
      </c>
    </row>
    <row r="49" spans="1:17" x14ac:dyDescent="0.25">
      <c r="A49" s="3">
        <v>7</v>
      </c>
      <c r="B49" s="3" t="s">
        <v>3</v>
      </c>
      <c r="C49" s="211">
        <v>2600</v>
      </c>
      <c r="D49" s="3" t="s">
        <v>134</v>
      </c>
      <c r="E49" s="211">
        <v>2500</v>
      </c>
      <c r="F49" s="211">
        <v>2570</v>
      </c>
      <c r="G49" s="211">
        <v>2620</v>
      </c>
      <c r="H49" s="211">
        <v>2690</v>
      </c>
      <c r="I49" s="3">
        <v>120</v>
      </c>
      <c r="J49" s="3" t="s">
        <v>7</v>
      </c>
      <c r="K49" s="3"/>
      <c r="L49" s="6">
        <f t="shared" si="3"/>
        <v>70</v>
      </c>
      <c r="M49" s="6">
        <f t="shared" si="4"/>
        <v>70</v>
      </c>
      <c r="N49" s="206">
        <f t="shared" si="5"/>
        <v>140</v>
      </c>
      <c r="O49" s="6"/>
      <c r="P49" s="44"/>
      <c r="Q49" s="205">
        <f t="shared" si="7"/>
        <v>11.538461538461538</v>
      </c>
    </row>
    <row r="50" spans="1:17" x14ac:dyDescent="0.25">
      <c r="A50" s="3" t="s">
        <v>1704</v>
      </c>
      <c r="B50" s="3" t="s">
        <v>44</v>
      </c>
      <c r="C50" s="211">
        <v>2600</v>
      </c>
      <c r="D50" s="3" t="s">
        <v>134</v>
      </c>
      <c r="E50" s="259">
        <v>2570</v>
      </c>
      <c r="F50" s="260"/>
      <c r="G50" s="259">
        <v>2620</v>
      </c>
      <c r="H50" s="260"/>
      <c r="I50" s="3" t="s">
        <v>1709</v>
      </c>
      <c r="J50" s="3" t="s">
        <v>7</v>
      </c>
      <c r="K50" s="3" t="s">
        <v>1726</v>
      </c>
      <c r="L50" s="6" t="str">
        <f t="shared" si="3"/>
        <v>N/A</v>
      </c>
      <c r="M50" s="6" t="str">
        <f t="shared" si="4"/>
        <v>N/A</v>
      </c>
      <c r="N50" s="206">
        <f t="shared" si="5"/>
        <v>50</v>
      </c>
      <c r="O50" s="6"/>
      <c r="P50" s="44"/>
      <c r="Q50" s="205">
        <f t="shared" si="7"/>
        <v>11.538461538461538</v>
      </c>
    </row>
    <row r="51" spans="1:17" x14ac:dyDescent="0.25">
      <c r="A51" s="3">
        <v>69</v>
      </c>
      <c r="B51" s="3" t="s">
        <v>98</v>
      </c>
      <c r="C51" s="211">
        <v>2600</v>
      </c>
      <c r="D51" s="3" t="s">
        <v>134</v>
      </c>
      <c r="E51" s="272" t="s">
        <v>46</v>
      </c>
      <c r="F51" s="273"/>
      <c r="G51" s="211">
        <v>2570</v>
      </c>
      <c r="H51" s="211">
        <v>2620</v>
      </c>
      <c r="I51" s="3" t="s">
        <v>1709</v>
      </c>
      <c r="J51" s="3" t="s">
        <v>7</v>
      </c>
      <c r="K51" s="3" t="s">
        <v>1726</v>
      </c>
      <c r="L51" s="6" t="str">
        <f t="shared" si="3"/>
        <v>N/A</v>
      </c>
      <c r="M51" s="6">
        <f t="shared" si="4"/>
        <v>50</v>
      </c>
      <c r="N51" s="206">
        <f t="shared" si="5"/>
        <v>50</v>
      </c>
      <c r="O51" s="6"/>
      <c r="P51" s="44"/>
      <c r="Q51" s="205">
        <f t="shared" si="7"/>
        <v>11.538461538461538</v>
      </c>
    </row>
    <row r="52" spans="1:17" x14ac:dyDescent="0.25">
      <c r="A52" s="3">
        <v>42</v>
      </c>
      <c r="B52" s="3" t="s">
        <v>44</v>
      </c>
      <c r="C52" s="211">
        <v>3500</v>
      </c>
      <c r="D52" s="238" t="s">
        <v>196</v>
      </c>
      <c r="E52" s="259">
        <v>3400</v>
      </c>
      <c r="F52" s="260"/>
      <c r="G52" s="259">
        <v>3600</v>
      </c>
      <c r="H52" s="260"/>
      <c r="I52" s="3" t="s">
        <v>1709</v>
      </c>
      <c r="J52" s="3" t="s">
        <v>7</v>
      </c>
      <c r="K52" s="3"/>
      <c r="L52" s="6" t="str">
        <f t="shared" si="3"/>
        <v>N/A</v>
      </c>
      <c r="M52" s="6" t="str">
        <f t="shared" si="4"/>
        <v>N/A</v>
      </c>
      <c r="N52" s="206">
        <f t="shared" si="5"/>
        <v>200</v>
      </c>
      <c r="O52" s="6"/>
      <c r="P52" s="44"/>
      <c r="Q52" s="205">
        <f t="shared" si="7"/>
        <v>8.5714285714285712</v>
      </c>
    </row>
    <row r="53" spans="1:17" x14ac:dyDescent="0.25">
      <c r="A53" s="3">
        <v>48</v>
      </c>
      <c r="B53" s="3" t="s">
        <v>44</v>
      </c>
      <c r="C53" s="211">
        <v>3500</v>
      </c>
      <c r="D53" s="238" t="s">
        <v>207</v>
      </c>
      <c r="E53" s="259">
        <v>3550</v>
      </c>
      <c r="F53" s="260"/>
      <c r="G53" s="259">
        <v>3700</v>
      </c>
      <c r="H53" s="260"/>
      <c r="I53" s="3" t="s">
        <v>1709</v>
      </c>
      <c r="J53" s="3" t="s">
        <v>7</v>
      </c>
      <c r="K53" s="3"/>
      <c r="L53" s="6" t="str">
        <f t="shared" si="3"/>
        <v>N/A</v>
      </c>
      <c r="M53" s="6" t="str">
        <f t="shared" si="4"/>
        <v>N/A</v>
      </c>
      <c r="N53" s="206">
        <f t="shared" si="5"/>
        <v>150</v>
      </c>
      <c r="O53" s="6"/>
      <c r="P53" s="44"/>
      <c r="Q53" s="205">
        <f t="shared" si="7"/>
        <v>8.5714285714285712</v>
      </c>
    </row>
    <row r="54" spans="1:17" x14ac:dyDescent="0.25">
      <c r="A54" s="3">
        <v>43</v>
      </c>
      <c r="B54" s="3" t="s">
        <v>44</v>
      </c>
      <c r="C54" s="211">
        <v>3700</v>
      </c>
      <c r="D54" s="238" t="s">
        <v>83</v>
      </c>
      <c r="E54" s="259">
        <v>3600</v>
      </c>
      <c r="F54" s="260"/>
      <c r="G54" s="259">
        <v>3800</v>
      </c>
      <c r="H54" s="260"/>
      <c r="I54" s="3" t="s">
        <v>1709</v>
      </c>
      <c r="J54" s="3" t="s">
        <v>7</v>
      </c>
      <c r="K54" s="3"/>
      <c r="L54" s="6" t="str">
        <f t="shared" si="3"/>
        <v>N/A</v>
      </c>
      <c r="M54" s="6" t="str">
        <f t="shared" si="4"/>
        <v>N/A</v>
      </c>
      <c r="N54" s="206">
        <f t="shared" si="5"/>
        <v>200</v>
      </c>
      <c r="O54" s="6"/>
      <c r="P54" s="44"/>
      <c r="Q54" s="205">
        <f t="shared" si="7"/>
        <v>8.1081081081081088</v>
      </c>
    </row>
    <row r="55" spans="1:17" x14ac:dyDescent="0.25">
      <c r="A55" s="3">
        <v>46</v>
      </c>
      <c r="B55" s="3" t="s">
        <v>44</v>
      </c>
      <c r="C55" s="211">
        <v>5200</v>
      </c>
      <c r="D55" s="238" t="s">
        <v>1727</v>
      </c>
      <c r="E55" s="259">
        <v>5150</v>
      </c>
      <c r="F55" s="260"/>
      <c r="G55" s="259">
        <v>5925</v>
      </c>
      <c r="H55" s="260"/>
      <c r="I55" s="3" t="s">
        <v>1709</v>
      </c>
      <c r="J55" s="3" t="s">
        <v>204</v>
      </c>
      <c r="K55" s="3" t="s">
        <v>1710</v>
      </c>
      <c r="L55" s="6" t="str">
        <f t="shared" si="3"/>
        <v>N/A</v>
      </c>
      <c r="M55" s="6" t="str">
        <f t="shared" si="4"/>
        <v>N/A</v>
      </c>
      <c r="N55" s="206">
        <f t="shared" si="5"/>
        <v>775</v>
      </c>
      <c r="O55" s="6"/>
      <c r="P55" s="44"/>
      <c r="Q55" s="205">
        <f t="shared" si="7"/>
        <v>5.7692307692307692</v>
      </c>
    </row>
    <row r="56" spans="1:17" x14ac:dyDescent="0.25">
      <c r="A56" s="3">
        <v>47</v>
      </c>
      <c r="B56" s="3" t="s">
        <v>44</v>
      </c>
      <c r="C56" s="211">
        <v>5900</v>
      </c>
      <c r="D56" s="238" t="s">
        <v>1515</v>
      </c>
      <c r="E56" s="259">
        <v>5855</v>
      </c>
      <c r="F56" s="260"/>
      <c r="G56" s="259">
        <v>5925</v>
      </c>
      <c r="H56" s="260"/>
      <c r="I56" s="3" t="s">
        <v>1709</v>
      </c>
      <c r="J56" s="3" t="s">
        <v>204</v>
      </c>
      <c r="K56" s="3" t="s">
        <v>1517</v>
      </c>
      <c r="L56" s="6" t="str">
        <f t="shared" si="3"/>
        <v>N/A</v>
      </c>
      <c r="M56" s="6" t="str">
        <f t="shared" si="4"/>
        <v>N/A</v>
      </c>
      <c r="N56" s="206">
        <f t="shared" si="5"/>
        <v>70</v>
      </c>
      <c r="O56" s="6"/>
      <c r="P56" s="44"/>
      <c r="Q56" s="205">
        <f t="shared" si="7"/>
        <v>5.0847457627118651</v>
      </c>
    </row>
    <row r="57" spans="1:17" x14ac:dyDescent="0.25">
      <c r="L57" s="265"/>
      <c r="M57" s="266"/>
    </row>
    <row r="58" spans="1:17" ht="42.6" customHeight="1" x14ac:dyDescent="0.25">
      <c r="A58" s="524" t="s">
        <v>1693</v>
      </c>
      <c r="B58" s="524"/>
      <c r="C58" s="524"/>
      <c r="D58" s="524"/>
      <c r="E58" s="524"/>
      <c r="F58" s="524"/>
      <c r="G58" s="524"/>
      <c r="H58" s="524"/>
      <c r="I58" s="524"/>
      <c r="J58" s="524"/>
      <c r="K58" s="240"/>
    </row>
    <row r="59" spans="1:17" x14ac:dyDescent="0.25">
      <c r="A59" s="240"/>
      <c r="B59" s="240"/>
      <c r="C59" s="240"/>
      <c r="D59" s="240"/>
      <c r="E59" s="240"/>
      <c r="F59" s="240"/>
      <c r="G59" s="240"/>
      <c r="H59" s="240"/>
      <c r="I59" s="240"/>
      <c r="J59" s="240"/>
      <c r="K59" s="240"/>
    </row>
    <row r="60" spans="1:17" ht="18.75" x14ac:dyDescent="0.25">
      <c r="A60" s="43" t="s">
        <v>1683</v>
      </c>
      <c r="B60" s="240"/>
      <c r="C60" s="240"/>
      <c r="D60" s="240"/>
      <c r="E60" s="240"/>
      <c r="F60" s="240"/>
      <c r="G60" s="240"/>
      <c r="H60" s="240"/>
      <c r="I60" s="240"/>
      <c r="J60" s="240"/>
      <c r="K60" s="240"/>
    </row>
    <row r="61" spans="1:17" x14ac:dyDescent="0.25">
      <c r="A61" s="1" t="s">
        <v>1713</v>
      </c>
      <c r="B61" s="240"/>
      <c r="C61" s="240"/>
      <c r="D61" s="240"/>
      <c r="E61" s="240"/>
      <c r="F61" s="240"/>
      <c r="G61" s="240"/>
      <c r="H61" s="240"/>
      <c r="I61" s="240"/>
      <c r="J61" s="240"/>
      <c r="K61" s="240"/>
    </row>
    <row r="62" spans="1:17" x14ac:dyDescent="0.25">
      <c r="A62" s="1" t="s">
        <v>1712</v>
      </c>
      <c r="B62" s="240"/>
      <c r="C62" s="240"/>
      <c r="D62" s="240"/>
      <c r="E62" s="240"/>
      <c r="F62" s="240"/>
      <c r="G62" s="240"/>
      <c r="H62" s="240"/>
      <c r="I62" s="240"/>
      <c r="J62" s="240"/>
      <c r="K62" s="240"/>
    </row>
    <row r="63" spans="1:17" x14ac:dyDescent="0.25">
      <c r="A63" s="1" t="s">
        <v>1714</v>
      </c>
      <c r="B63" s="240"/>
      <c r="C63" s="240"/>
      <c r="D63" s="240"/>
      <c r="E63" s="240"/>
      <c r="F63" s="240"/>
      <c r="G63" s="240"/>
      <c r="H63" s="240"/>
      <c r="I63" s="240"/>
      <c r="J63" s="240"/>
      <c r="K63" s="240"/>
    </row>
    <row r="64" spans="1:17" x14ac:dyDescent="0.25">
      <c r="A64" s="1" t="s">
        <v>1715</v>
      </c>
      <c r="B64" s="240"/>
      <c r="C64" s="240"/>
      <c r="D64" s="240"/>
      <c r="E64" s="240"/>
      <c r="F64" s="240"/>
      <c r="G64" s="240"/>
      <c r="H64" s="240"/>
      <c r="I64" s="240"/>
      <c r="J64" s="240"/>
      <c r="K64" s="240"/>
    </row>
    <row r="65" spans="1:11" x14ac:dyDescent="0.25">
      <c r="A65" s="1" t="s">
        <v>1716</v>
      </c>
      <c r="B65" s="240"/>
      <c r="C65" s="240"/>
      <c r="D65" s="240"/>
      <c r="E65" s="240"/>
      <c r="F65" s="240"/>
      <c r="G65" s="240"/>
      <c r="H65" s="240"/>
      <c r="I65" s="240"/>
      <c r="J65" s="240"/>
      <c r="K65" s="240"/>
    </row>
    <row r="66" spans="1:11" x14ac:dyDescent="0.25">
      <c r="A66" s="1" t="s">
        <v>1720</v>
      </c>
      <c r="B66" s="240"/>
      <c r="C66" s="240"/>
      <c r="D66" s="240"/>
      <c r="E66" s="240"/>
      <c r="F66" s="240"/>
      <c r="G66" s="240"/>
      <c r="H66" s="240"/>
      <c r="I66" s="240"/>
      <c r="J66" s="240"/>
      <c r="K66" s="240"/>
    </row>
    <row r="67" spans="1:11" x14ac:dyDescent="0.25">
      <c r="A67" s="1" t="s">
        <v>1721</v>
      </c>
      <c r="B67" s="240"/>
      <c r="C67" s="240"/>
      <c r="D67" s="240"/>
      <c r="E67" s="240"/>
      <c r="F67" s="240"/>
      <c r="G67" s="240"/>
      <c r="H67" s="240"/>
      <c r="I67" s="240"/>
      <c r="J67" s="240"/>
      <c r="K67" s="240"/>
    </row>
    <row r="68" spans="1:11" x14ac:dyDescent="0.25">
      <c r="A68" s="1" t="s">
        <v>1724</v>
      </c>
      <c r="B68" s="240"/>
      <c r="C68" s="240"/>
      <c r="D68" s="240"/>
      <c r="E68" s="240"/>
      <c r="F68" s="240"/>
      <c r="G68" s="240"/>
      <c r="H68" s="240"/>
      <c r="I68" s="240"/>
      <c r="J68" s="240"/>
      <c r="K68" s="240"/>
    </row>
    <row r="69" spans="1:11" x14ac:dyDescent="0.25">
      <c r="A69" s="1" t="s">
        <v>1725</v>
      </c>
      <c r="B69" s="240"/>
      <c r="C69" s="240"/>
      <c r="D69" s="240"/>
      <c r="E69" s="240"/>
      <c r="F69" s="240"/>
      <c r="G69" s="240"/>
      <c r="H69" s="240"/>
      <c r="I69" s="240"/>
      <c r="J69" s="240"/>
      <c r="K69" s="240"/>
    </row>
    <row r="70" spans="1:11" x14ac:dyDescent="0.25">
      <c r="B70" s="240"/>
      <c r="C70" s="240"/>
      <c r="D70" s="240"/>
      <c r="E70" s="240"/>
      <c r="F70" s="240"/>
      <c r="G70" s="240"/>
      <c r="H70" s="240"/>
      <c r="I70" s="240"/>
      <c r="J70" s="240"/>
      <c r="K70" s="240"/>
    </row>
    <row r="71" spans="1:11" ht="18.75" x14ac:dyDescent="0.25">
      <c r="A71" s="43" t="s">
        <v>1682</v>
      </c>
    </row>
    <row r="72" spans="1:11" x14ac:dyDescent="0.25">
      <c r="A72" s="46" t="s">
        <v>1665</v>
      </c>
    </row>
    <row r="73" spans="1:11" x14ac:dyDescent="0.25">
      <c r="A73" s="46" t="s">
        <v>1666</v>
      </c>
    </row>
    <row r="74" spans="1:11" x14ac:dyDescent="0.25">
      <c r="A74" s="46" t="s">
        <v>1667</v>
      </c>
    </row>
    <row r="75" spans="1:11" x14ac:dyDescent="0.25">
      <c r="A75" s="46" t="s">
        <v>1668</v>
      </c>
    </row>
    <row r="76" spans="1:11" x14ac:dyDescent="0.25">
      <c r="A76" s="46" t="s">
        <v>1669</v>
      </c>
    </row>
    <row r="77" spans="1:11" x14ac:dyDescent="0.25">
      <c r="A77" s="46" t="s">
        <v>1670</v>
      </c>
    </row>
    <row r="78" spans="1:11" x14ac:dyDescent="0.25">
      <c r="A78" s="46" t="s">
        <v>1671</v>
      </c>
    </row>
    <row r="79" spans="1:11" x14ac:dyDescent="0.25">
      <c r="A79" s="46" t="s">
        <v>1672</v>
      </c>
    </row>
    <row r="80" spans="1:11" x14ac:dyDescent="0.25">
      <c r="A80" s="612" t="s">
        <v>1676</v>
      </c>
    </row>
    <row r="81" spans="1:1" x14ac:dyDescent="0.25">
      <c r="A81" s="612" t="s">
        <v>1664</v>
      </c>
    </row>
    <row r="82" spans="1:1" x14ac:dyDescent="0.25">
      <c r="A82" s="612" t="s">
        <v>1673</v>
      </c>
    </row>
    <row r="84" spans="1:1" ht="18.75" x14ac:dyDescent="0.25">
      <c r="A84" s="43" t="s">
        <v>2053</v>
      </c>
    </row>
    <row r="85" spans="1:1" x14ac:dyDescent="0.25">
      <c r="A85" s="1" t="s">
        <v>1755</v>
      </c>
    </row>
    <row r="86" spans="1:1" x14ac:dyDescent="0.25">
      <c r="A86" s="1" t="s">
        <v>1756</v>
      </c>
    </row>
    <row r="87" spans="1:1" x14ac:dyDescent="0.25">
      <c r="A87" s="1" t="s">
        <v>1757</v>
      </c>
    </row>
    <row r="88" spans="1:1" x14ac:dyDescent="0.25">
      <c r="A88" s="1" t="s">
        <v>1758</v>
      </c>
    </row>
  </sheetData>
  <sortState xmlns:xlrd2="http://schemas.microsoft.com/office/spreadsheetml/2017/richdata2" ref="A3:M56">
    <sortCondition ref="C3:C56"/>
    <sortCondition ref="E3:E56"/>
    <sortCondition ref="G3:G56"/>
    <sortCondition ref="F3:F56"/>
    <sortCondition ref="H3:H56"/>
  </sortState>
  <mergeCells count="3">
    <mergeCell ref="A58:J58"/>
    <mergeCell ref="E2:F2"/>
    <mergeCell ref="G2:H2"/>
  </mergeCells>
  <phoneticPr fontId="65" type="noConversion"/>
  <pageMargins left="0.7" right="0.7" top="0.75" bottom="0.75" header="0.3" footer="0.3"/>
  <pageSetup paperSize="9" orientation="portrait" horizontalDpi="1200" verticalDpi="120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E6C300-9741-4FB0-93E7-85C8B94F08C5}">
  <dimension ref="A1:Q83"/>
  <sheetViews>
    <sheetView topLeftCell="A50" workbookViewId="0">
      <selection activeCell="A83" sqref="A83"/>
    </sheetView>
  </sheetViews>
  <sheetFormatPr baseColWidth="10" defaultColWidth="11.5703125" defaultRowHeight="15" x14ac:dyDescent="0.25"/>
  <cols>
    <col min="1" max="1" width="8.5703125" style="1" customWidth="1"/>
    <col min="2" max="2" width="7.5703125" style="1" customWidth="1"/>
    <col min="3" max="3" width="8" style="1" customWidth="1"/>
    <col min="4" max="4" width="19.42578125" style="1" customWidth="1"/>
    <col min="5" max="8" width="8.85546875" style="1" customWidth="1"/>
    <col min="9" max="9" width="8.7109375" style="1" customWidth="1"/>
    <col min="10" max="10" width="16.5703125" style="1" customWidth="1"/>
    <col min="11" max="11" width="9.85546875" style="1" customWidth="1"/>
    <col min="12" max="12" width="9.5703125" style="1" customWidth="1"/>
    <col min="13" max="13" width="9.5703125" style="250" customWidth="1"/>
    <col min="14" max="16384" width="11.5703125" style="1"/>
  </cols>
  <sheetData>
    <row r="1" spans="1:17" ht="19.5" thickBot="1" x14ac:dyDescent="0.35">
      <c r="A1" s="9" t="s">
        <v>1686</v>
      </c>
      <c r="D1" s="43" t="s">
        <v>1688</v>
      </c>
      <c r="F1" s="43" t="s">
        <v>1760</v>
      </c>
      <c r="J1" s="43" t="s">
        <v>1694</v>
      </c>
    </row>
    <row r="2" spans="1:17" ht="43.5" thickBot="1" x14ac:dyDescent="0.3">
      <c r="A2" s="245" t="s">
        <v>1690</v>
      </c>
      <c r="B2" s="108" t="s">
        <v>91</v>
      </c>
      <c r="C2" s="108" t="s">
        <v>238</v>
      </c>
      <c r="D2" s="108" t="s">
        <v>1</v>
      </c>
      <c r="E2" s="525" t="s">
        <v>92</v>
      </c>
      <c r="F2" s="525"/>
      <c r="G2" s="525" t="s">
        <v>93</v>
      </c>
      <c r="H2" s="525"/>
      <c r="I2" s="108" t="s">
        <v>237</v>
      </c>
      <c r="J2" s="108" t="s">
        <v>94</v>
      </c>
      <c r="K2" s="108" t="s">
        <v>472</v>
      </c>
      <c r="L2" s="108" t="s">
        <v>125</v>
      </c>
      <c r="M2" s="108" t="s">
        <v>126</v>
      </c>
      <c r="N2" s="108" t="s">
        <v>123</v>
      </c>
      <c r="O2" s="7" t="s">
        <v>1585</v>
      </c>
      <c r="P2" s="44"/>
      <c r="Q2" s="2" t="s">
        <v>395</v>
      </c>
    </row>
    <row r="3" spans="1:17" x14ac:dyDescent="0.25">
      <c r="A3" s="3" t="s">
        <v>1696</v>
      </c>
      <c r="B3" s="3" t="s">
        <v>3</v>
      </c>
      <c r="C3" s="211">
        <v>2100</v>
      </c>
      <c r="D3" s="3" t="s">
        <v>4</v>
      </c>
      <c r="E3" s="251">
        <v>1920</v>
      </c>
      <c r="F3" s="252">
        <v>1980</v>
      </c>
      <c r="G3" s="251">
        <v>2110</v>
      </c>
      <c r="H3" s="252">
        <v>2170</v>
      </c>
      <c r="I3" s="3">
        <v>190</v>
      </c>
      <c r="J3" s="3" t="s">
        <v>7</v>
      </c>
      <c r="K3" s="3"/>
      <c r="L3" s="6">
        <f t="shared" ref="L3" si="0">IF(OR($B3="TDD",$B3="SDL"),"N/A",F3-E3)</f>
        <v>60</v>
      </c>
      <c r="M3" s="6">
        <f t="shared" ref="M3" si="1">IF(OR($B3="TDD",$B3="SUL"),"N/A",H3-G3)</f>
        <v>60</v>
      </c>
      <c r="N3" s="206">
        <f t="shared" ref="N3:N56" si="2">IF(L3="N/A",IF(M3="N/A",G3-E3,M3),IF(M3="N/A",L3,L3+M3))</f>
        <v>120</v>
      </c>
      <c r="O3" s="267"/>
      <c r="P3" s="44"/>
      <c r="Q3" s="205">
        <f t="shared" ref="Q3:Q8" si="3">300/C3*100</f>
        <v>14.285714285714285</v>
      </c>
    </row>
    <row r="4" spans="1:17" ht="30" x14ac:dyDescent="0.25">
      <c r="A4" s="3" t="s">
        <v>1701</v>
      </c>
      <c r="B4" s="3" t="s">
        <v>3</v>
      </c>
      <c r="C4" s="211">
        <v>1900</v>
      </c>
      <c r="D4" s="3" t="s">
        <v>1707</v>
      </c>
      <c r="E4" s="251">
        <v>1850</v>
      </c>
      <c r="F4" s="252">
        <v>1910</v>
      </c>
      <c r="G4" s="211">
        <v>1930</v>
      </c>
      <c r="H4" s="211">
        <v>1990</v>
      </c>
      <c r="I4" s="3">
        <v>80</v>
      </c>
      <c r="J4" s="3" t="s">
        <v>128</v>
      </c>
      <c r="K4" s="3"/>
      <c r="L4" s="6">
        <f t="shared" ref="L4:L21" si="4">IF(OR($B4="TDD",$B4="SDL"),"N/A",F4-E4)</f>
        <v>60</v>
      </c>
      <c r="M4" s="6">
        <f t="shared" ref="M4:M21" si="5">IF(OR($B4="TDD",$B4="SUL"),"N/A",H4-G4)</f>
        <v>60</v>
      </c>
      <c r="N4" s="206">
        <f t="shared" si="2"/>
        <v>120</v>
      </c>
      <c r="O4" s="267"/>
      <c r="P4" s="44"/>
      <c r="Q4" s="205">
        <f t="shared" si="3"/>
        <v>15.789473684210526</v>
      </c>
    </row>
    <row r="5" spans="1:17" ht="30" x14ac:dyDescent="0.25">
      <c r="A5" s="3">
        <v>3</v>
      </c>
      <c r="B5" s="3" t="s">
        <v>3</v>
      </c>
      <c r="C5" s="211">
        <v>1800</v>
      </c>
      <c r="D5" s="3" t="s">
        <v>12</v>
      </c>
      <c r="E5" s="211">
        <v>1710</v>
      </c>
      <c r="F5" s="211">
        <v>1785</v>
      </c>
      <c r="G5" s="211">
        <v>1805</v>
      </c>
      <c r="H5" s="211">
        <v>1880</v>
      </c>
      <c r="I5" s="3">
        <v>95</v>
      </c>
      <c r="J5" s="3" t="s">
        <v>128</v>
      </c>
      <c r="K5" s="3"/>
      <c r="L5" s="6">
        <f t="shared" si="4"/>
        <v>75</v>
      </c>
      <c r="M5" s="6">
        <f t="shared" si="5"/>
        <v>75</v>
      </c>
      <c r="N5" s="206">
        <f t="shared" si="2"/>
        <v>150</v>
      </c>
      <c r="O5" s="267"/>
      <c r="P5" s="44"/>
      <c r="Q5" s="205">
        <f t="shared" si="3"/>
        <v>16.666666666666664</v>
      </c>
    </row>
    <row r="6" spans="1:17" ht="30" x14ac:dyDescent="0.25">
      <c r="A6" s="3" t="s">
        <v>1705</v>
      </c>
      <c r="B6" s="3" t="s">
        <v>3</v>
      </c>
      <c r="C6" s="211">
        <v>1700</v>
      </c>
      <c r="D6" s="3" t="s">
        <v>1708</v>
      </c>
      <c r="E6" s="211">
        <v>1710</v>
      </c>
      <c r="F6" s="211">
        <v>1755</v>
      </c>
      <c r="G6" s="211">
        <v>2110</v>
      </c>
      <c r="H6" s="211">
        <v>2155</v>
      </c>
      <c r="I6" s="3">
        <v>400</v>
      </c>
      <c r="J6" s="3" t="s">
        <v>128</v>
      </c>
      <c r="K6" s="3"/>
      <c r="L6" s="6">
        <f t="shared" si="4"/>
        <v>45</v>
      </c>
      <c r="M6" s="6">
        <f t="shared" si="5"/>
        <v>45</v>
      </c>
      <c r="N6" s="206">
        <f t="shared" si="2"/>
        <v>90</v>
      </c>
      <c r="O6" s="267"/>
      <c r="P6" s="44"/>
      <c r="Q6" s="205">
        <f t="shared" si="3"/>
        <v>17.647058823529413</v>
      </c>
    </row>
    <row r="7" spans="1:17" x14ac:dyDescent="0.25">
      <c r="A7" s="3" t="s">
        <v>1695</v>
      </c>
      <c r="B7" s="3" t="s">
        <v>3</v>
      </c>
      <c r="C7" s="211">
        <v>850</v>
      </c>
      <c r="D7" s="3" t="s">
        <v>132</v>
      </c>
      <c r="E7" s="211">
        <v>824</v>
      </c>
      <c r="F7" s="211">
        <v>849</v>
      </c>
      <c r="G7" s="211">
        <v>869</v>
      </c>
      <c r="H7" s="211">
        <v>894</v>
      </c>
      <c r="I7" s="3">
        <v>45</v>
      </c>
      <c r="J7" s="3" t="s">
        <v>133</v>
      </c>
      <c r="K7" s="3"/>
      <c r="L7" s="6">
        <f t="shared" si="4"/>
        <v>25</v>
      </c>
      <c r="M7" s="6">
        <f t="shared" si="5"/>
        <v>25</v>
      </c>
      <c r="N7" s="206">
        <f t="shared" si="2"/>
        <v>50</v>
      </c>
      <c r="O7" s="267"/>
      <c r="P7" s="44"/>
      <c r="Q7" s="205">
        <f t="shared" si="3"/>
        <v>35.294117647058826</v>
      </c>
    </row>
    <row r="8" spans="1:17" x14ac:dyDescent="0.25">
      <c r="A8" s="3">
        <v>7</v>
      </c>
      <c r="B8" s="3" t="s">
        <v>3</v>
      </c>
      <c r="C8" s="211">
        <v>2600</v>
      </c>
      <c r="D8" s="3" t="s">
        <v>134</v>
      </c>
      <c r="E8" s="211">
        <v>2500</v>
      </c>
      <c r="F8" s="211">
        <v>2570</v>
      </c>
      <c r="G8" s="211">
        <v>2620</v>
      </c>
      <c r="H8" s="211">
        <v>2690</v>
      </c>
      <c r="I8" s="3">
        <v>120</v>
      </c>
      <c r="J8" s="3" t="s">
        <v>7</v>
      </c>
      <c r="K8" s="3"/>
      <c r="L8" s="6">
        <f t="shared" si="4"/>
        <v>70</v>
      </c>
      <c r="M8" s="6">
        <f t="shared" si="5"/>
        <v>70</v>
      </c>
      <c r="N8" s="206">
        <f t="shared" si="2"/>
        <v>140</v>
      </c>
      <c r="O8" s="267"/>
      <c r="P8" s="44"/>
      <c r="Q8" s="205">
        <f t="shared" si="3"/>
        <v>11.538461538461538</v>
      </c>
    </row>
    <row r="9" spans="1:17" ht="30" customHeight="1" x14ac:dyDescent="0.25">
      <c r="A9" s="3">
        <v>8</v>
      </c>
      <c r="B9" s="3" t="s">
        <v>3</v>
      </c>
      <c r="C9" s="211">
        <v>900</v>
      </c>
      <c r="D9" s="3" t="s">
        <v>135</v>
      </c>
      <c r="E9" s="211">
        <v>880</v>
      </c>
      <c r="F9" s="211">
        <v>915</v>
      </c>
      <c r="G9" s="211">
        <v>925</v>
      </c>
      <c r="H9" s="211">
        <v>960</v>
      </c>
      <c r="I9" s="3">
        <v>45</v>
      </c>
      <c r="J9" s="3" t="s">
        <v>133</v>
      </c>
      <c r="K9" s="3"/>
      <c r="L9" s="6">
        <f t="shared" si="4"/>
        <v>35</v>
      </c>
      <c r="M9" s="6">
        <f t="shared" si="5"/>
        <v>35</v>
      </c>
      <c r="N9" s="206">
        <f t="shared" si="2"/>
        <v>70</v>
      </c>
      <c r="O9" s="267"/>
      <c r="P9" s="44"/>
      <c r="Q9" s="205">
        <f t="shared" ref="Q9:Q56" si="6">300/C9*100</f>
        <v>33.333333333333329</v>
      </c>
    </row>
    <row r="10" spans="1:17" x14ac:dyDescent="0.25">
      <c r="A10" s="3" t="s">
        <v>1697</v>
      </c>
      <c r="B10" s="3" t="s">
        <v>3</v>
      </c>
      <c r="C10" s="211">
        <v>1500</v>
      </c>
      <c r="D10" s="3" t="s">
        <v>138</v>
      </c>
      <c r="E10" s="211">
        <v>1427.9</v>
      </c>
      <c r="F10" s="211">
        <v>1448</v>
      </c>
      <c r="G10" s="211">
        <v>1475.9</v>
      </c>
      <c r="H10" s="211">
        <v>1495.9</v>
      </c>
      <c r="I10" s="3">
        <v>48</v>
      </c>
      <c r="J10" s="3" t="s">
        <v>141</v>
      </c>
      <c r="K10" s="3"/>
      <c r="L10" s="6">
        <f t="shared" si="4"/>
        <v>20.099999999999909</v>
      </c>
      <c r="M10" s="6">
        <f t="shared" si="5"/>
        <v>20</v>
      </c>
      <c r="N10" s="206">
        <f t="shared" si="2"/>
        <v>40.099999999999909</v>
      </c>
      <c r="O10" s="267"/>
      <c r="P10" s="44"/>
      <c r="Q10" s="205">
        <f t="shared" si="6"/>
        <v>20</v>
      </c>
    </row>
    <row r="11" spans="1:17" x14ac:dyDescent="0.25">
      <c r="A11" s="3" t="s">
        <v>1698</v>
      </c>
      <c r="B11" s="3" t="s">
        <v>3</v>
      </c>
      <c r="C11" s="211">
        <v>700</v>
      </c>
      <c r="D11" s="3" t="s">
        <v>27</v>
      </c>
      <c r="E11" s="251">
        <v>699</v>
      </c>
      <c r="F11" s="252">
        <v>716</v>
      </c>
      <c r="G11" s="251">
        <v>729</v>
      </c>
      <c r="H11" s="252">
        <v>746</v>
      </c>
      <c r="I11" s="3">
        <v>30</v>
      </c>
      <c r="J11" s="3" t="s">
        <v>133</v>
      </c>
      <c r="K11" s="3"/>
      <c r="L11" s="6">
        <f t="shared" si="4"/>
        <v>17</v>
      </c>
      <c r="M11" s="6">
        <f t="shared" si="5"/>
        <v>17</v>
      </c>
      <c r="N11" s="206">
        <f t="shared" si="2"/>
        <v>34</v>
      </c>
      <c r="O11" s="267"/>
      <c r="P11" s="44"/>
      <c r="Q11" s="205">
        <f t="shared" si="6"/>
        <v>42.857142857142854</v>
      </c>
    </row>
    <row r="12" spans="1:17" x14ac:dyDescent="0.25">
      <c r="A12" s="3">
        <v>13</v>
      </c>
      <c r="B12" s="3" t="s">
        <v>3</v>
      </c>
      <c r="C12" s="211">
        <v>700</v>
      </c>
      <c r="D12" s="3" t="s">
        <v>1511</v>
      </c>
      <c r="E12" s="211">
        <v>777</v>
      </c>
      <c r="F12" s="211">
        <v>787</v>
      </c>
      <c r="G12" s="211">
        <v>746</v>
      </c>
      <c r="H12" s="211">
        <v>756</v>
      </c>
      <c r="I12" s="3">
        <v>-31</v>
      </c>
      <c r="J12" s="3" t="s">
        <v>141</v>
      </c>
      <c r="K12" s="3"/>
      <c r="L12" s="6">
        <f t="shared" si="4"/>
        <v>10</v>
      </c>
      <c r="M12" s="6">
        <f t="shared" si="5"/>
        <v>10</v>
      </c>
      <c r="N12" s="206">
        <f t="shared" si="2"/>
        <v>20</v>
      </c>
      <c r="O12" s="267"/>
      <c r="P12" s="44"/>
      <c r="Q12" s="205">
        <f t="shared" si="6"/>
        <v>42.857142857142854</v>
      </c>
    </row>
    <row r="13" spans="1:17" x14ac:dyDescent="0.25">
      <c r="A13" s="3">
        <v>14</v>
      </c>
      <c r="B13" s="3" t="s">
        <v>3</v>
      </c>
      <c r="C13" s="211">
        <v>700</v>
      </c>
      <c r="D13" s="3" t="s">
        <v>1511</v>
      </c>
      <c r="E13" s="211">
        <v>788</v>
      </c>
      <c r="F13" s="211">
        <v>798</v>
      </c>
      <c r="G13" s="211">
        <v>758</v>
      </c>
      <c r="H13" s="211">
        <v>768</v>
      </c>
      <c r="I13" s="3">
        <v>-30</v>
      </c>
      <c r="J13" s="3" t="s">
        <v>141</v>
      </c>
      <c r="K13" s="3"/>
      <c r="L13" s="6">
        <f t="shared" si="4"/>
        <v>10</v>
      </c>
      <c r="M13" s="6">
        <f t="shared" si="5"/>
        <v>10</v>
      </c>
      <c r="N13" s="206">
        <f t="shared" si="2"/>
        <v>20</v>
      </c>
      <c r="O13" s="267"/>
      <c r="P13" s="44"/>
      <c r="Q13" s="205">
        <f t="shared" si="6"/>
        <v>42.857142857142854</v>
      </c>
    </row>
    <row r="14" spans="1:17" ht="30" x14ac:dyDescent="0.25">
      <c r="A14" s="3" t="s">
        <v>1689</v>
      </c>
      <c r="B14" s="3" t="s">
        <v>3</v>
      </c>
      <c r="C14" s="211">
        <v>700</v>
      </c>
      <c r="D14" s="3" t="s">
        <v>27</v>
      </c>
      <c r="E14" s="251">
        <v>704</v>
      </c>
      <c r="F14" s="252">
        <v>716</v>
      </c>
      <c r="G14" s="251">
        <v>734</v>
      </c>
      <c r="H14" s="252">
        <v>746</v>
      </c>
      <c r="I14" s="3">
        <v>30</v>
      </c>
      <c r="J14" s="3" t="s">
        <v>141</v>
      </c>
      <c r="K14" s="3"/>
      <c r="L14" s="6">
        <f t="shared" si="4"/>
        <v>12</v>
      </c>
      <c r="M14" s="6">
        <f t="shared" si="5"/>
        <v>12</v>
      </c>
      <c r="N14" s="206">
        <f t="shared" si="2"/>
        <v>24</v>
      </c>
      <c r="O14" s="267"/>
      <c r="P14" s="44"/>
      <c r="Q14" s="205">
        <f t="shared" si="6"/>
        <v>42.857142857142854</v>
      </c>
    </row>
    <row r="15" spans="1:17" x14ac:dyDescent="0.25">
      <c r="A15" s="3" t="s">
        <v>1699</v>
      </c>
      <c r="B15" s="3" t="s">
        <v>3</v>
      </c>
      <c r="C15" s="211">
        <v>850</v>
      </c>
      <c r="D15" s="3" t="s">
        <v>154</v>
      </c>
      <c r="E15" s="211">
        <v>815</v>
      </c>
      <c r="F15" s="211">
        <v>830</v>
      </c>
      <c r="G15" s="211">
        <v>860</v>
      </c>
      <c r="H15" s="211">
        <v>875</v>
      </c>
      <c r="I15" s="3">
        <v>45</v>
      </c>
      <c r="J15" s="3" t="s">
        <v>30</v>
      </c>
      <c r="K15" s="3"/>
      <c r="L15" s="6">
        <f t="shared" si="4"/>
        <v>15</v>
      </c>
      <c r="M15" s="6">
        <f t="shared" si="5"/>
        <v>15</v>
      </c>
      <c r="N15" s="206">
        <f t="shared" si="2"/>
        <v>30</v>
      </c>
      <c r="O15" s="267"/>
      <c r="P15" s="44"/>
      <c r="Q15" s="205">
        <f t="shared" si="6"/>
        <v>35.294117647058826</v>
      </c>
    </row>
    <row r="16" spans="1:17" x14ac:dyDescent="0.25">
      <c r="A16" s="3" t="s">
        <v>1700</v>
      </c>
      <c r="B16" s="3" t="s">
        <v>3</v>
      </c>
      <c r="C16" s="211">
        <v>850</v>
      </c>
      <c r="D16" s="3" t="s">
        <v>157</v>
      </c>
      <c r="E16" s="251">
        <v>830</v>
      </c>
      <c r="F16" s="252">
        <v>845</v>
      </c>
      <c r="G16" s="251">
        <v>875</v>
      </c>
      <c r="H16" s="252">
        <v>890</v>
      </c>
      <c r="I16" s="3">
        <v>45</v>
      </c>
      <c r="J16" s="3" t="s">
        <v>30</v>
      </c>
      <c r="K16" s="3"/>
      <c r="L16" s="6">
        <f t="shared" si="4"/>
        <v>15</v>
      </c>
      <c r="M16" s="6">
        <f t="shared" si="5"/>
        <v>15</v>
      </c>
      <c r="N16" s="206">
        <f t="shared" si="2"/>
        <v>30</v>
      </c>
      <c r="O16" s="267"/>
      <c r="P16" s="44"/>
      <c r="Q16" s="205">
        <f t="shared" si="6"/>
        <v>35.294117647058826</v>
      </c>
    </row>
    <row r="17" spans="1:17" x14ac:dyDescent="0.25">
      <c r="A17" s="3">
        <v>20</v>
      </c>
      <c r="B17" s="3" t="s">
        <v>3</v>
      </c>
      <c r="C17" s="211">
        <v>800</v>
      </c>
      <c r="D17" s="3" t="s">
        <v>160</v>
      </c>
      <c r="E17" s="211">
        <v>832</v>
      </c>
      <c r="F17" s="211">
        <v>862</v>
      </c>
      <c r="G17" s="211">
        <v>791</v>
      </c>
      <c r="H17" s="211">
        <v>821</v>
      </c>
      <c r="I17" s="3">
        <v>-41</v>
      </c>
      <c r="J17" s="3" t="s">
        <v>7</v>
      </c>
      <c r="K17" s="3"/>
      <c r="L17" s="6">
        <f t="shared" si="4"/>
        <v>30</v>
      </c>
      <c r="M17" s="6">
        <f t="shared" si="5"/>
        <v>30</v>
      </c>
      <c r="N17" s="206">
        <f t="shared" si="2"/>
        <v>60</v>
      </c>
      <c r="O17" s="267"/>
      <c r="P17" s="44"/>
      <c r="Q17" s="205">
        <f t="shared" si="6"/>
        <v>37.5</v>
      </c>
    </row>
    <row r="18" spans="1:17" x14ac:dyDescent="0.25">
      <c r="A18" s="3" t="s">
        <v>1702</v>
      </c>
      <c r="B18" s="3" t="s">
        <v>3</v>
      </c>
      <c r="C18" s="211">
        <v>1500</v>
      </c>
      <c r="D18" s="3" t="s">
        <v>161</v>
      </c>
      <c r="E18" s="211">
        <v>1447.9</v>
      </c>
      <c r="F18" s="211">
        <v>1463</v>
      </c>
      <c r="G18" s="211">
        <v>1495.9</v>
      </c>
      <c r="H18" s="211">
        <v>1510.9</v>
      </c>
      <c r="I18" s="3">
        <v>48</v>
      </c>
      <c r="J18" s="3" t="s">
        <v>30</v>
      </c>
      <c r="K18" s="3"/>
      <c r="L18" s="6">
        <f t="shared" si="4"/>
        <v>15.099999999999909</v>
      </c>
      <c r="M18" s="6">
        <f t="shared" si="5"/>
        <v>15</v>
      </c>
      <c r="N18" s="206">
        <f t="shared" si="2"/>
        <v>30.099999999999909</v>
      </c>
      <c r="O18" s="267"/>
      <c r="P18" s="44"/>
      <c r="Q18" s="205">
        <f t="shared" si="6"/>
        <v>20</v>
      </c>
    </row>
    <row r="19" spans="1:17" ht="30" x14ac:dyDescent="0.25">
      <c r="A19" s="3">
        <v>24</v>
      </c>
      <c r="B19" s="3" t="s">
        <v>3</v>
      </c>
      <c r="C19" s="211">
        <v>1600</v>
      </c>
      <c r="D19" s="3" t="s">
        <v>166</v>
      </c>
      <c r="E19" s="211">
        <v>1626.5</v>
      </c>
      <c r="F19" s="211">
        <v>1661</v>
      </c>
      <c r="G19" s="211">
        <v>1525</v>
      </c>
      <c r="H19" s="211">
        <v>1559</v>
      </c>
      <c r="I19" s="261" t="s">
        <v>1718</v>
      </c>
      <c r="J19" s="3" t="s">
        <v>141</v>
      </c>
      <c r="K19" s="3"/>
      <c r="L19" s="6">
        <f t="shared" si="4"/>
        <v>34.5</v>
      </c>
      <c r="M19" s="6">
        <f t="shared" si="5"/>
        <v>34</v>
      </c>
      <c r="N19" s="206">
        <f t="shared" si="2"/>
        <v>68.5</v>
      </c>
      <c r="O19" s="267"/>
      <c r="P19" s="44"/>
      <c r="Q19" s="205">
        <f t="shared" si="6"/>
        <v>18.75</v>
      </c>
    </row>
    <row r="20" spans="1:17" ht="30" x14ac:dyDescent="0.25">
      <c r="A20" s="3">
        <v>25</v>
      </c>
      <c r="B20" s="3" t="s">
        <v>3</v>
      </c>
      <c r="C20" s="211">
        <v>1900</v>
      </c>
      <c r="D20" s="3" t="s">
        <v>36</v>
      </c>
      <c r="E20" s="211">
        <v>1850</v>
      </c>
      <c r="F20" s="211">
        <v>1915</v>
      </c>
      <c r="G20" s="211">
        <v>1930</v>
      </c>
      <c r="H20" s="211">
        <v>1995</v>
      </c>
      <c r="I20" s="3">
        <v>80</v>
      </c>
      <c r="J20" s="3" t="s">
        <v>128</v>
      </c>
      <c r="K20" s="3"/>
      <c r="L20" s="6">
        <f t="shared" si="4"/>
        <v>65</v>
      </c>
      <c r="M20" s="6">
        <f t="shared" si="5"/>
        <v>65</v>
      </c>
      <c r="N20" s="206">
        <f t="shared" si="2"/>
        <v>130</v>
      </c>
      <c r="O20" s="267"/>
      <c r="P20" s="44"/>
      <c r="Q20" s="205">
        <f t="shared" si="6"/>
        <v>15.789473684210526</v>
      </c>
    </row>
    <row r="21" spans="1:17" x14ac:dyDescent="0.25">
      <c r="A21" s="3">
        <v>26</v>
      </c>
      <c r="B21" s="3" t="s">
        <v>3</v>
      </c>
      <c r="C21" s="211">
        <v>850</v>
      </c>
      <c r="D21" s="3" t="s">
        <v>171</v>
      </c>
      <c r="E21" s="211">
        <v>814</v>
      </c>
      <c r="F21" s="211">
        <v>849</v>
      </c>
      <c r="G21" s="211">
        <v>859</v>
      </c>
      <c r="H21" s="211">
        <v>894</v>
      </c>
      <c r="I21" s="3">
        <v>45</v>
      </c>
      <c r="J21" s="3" t="s">
        <v>174</v>
      </c>
      <c r="K21" s="3"/>
      <c r="L21" s="6">
        <f t="shared" si="4"/>
        <v>35</v>
      </c>
      <c r="M21" s="6">
        <f t="shared" si="5"/>
        <v>35</v>
      </c>
      <c r="N21" s="206">
        <f t="shared" si="2"/>
        <v>70</v>
      </c>
      <c r="O21" s="267"/>
      <c r="P21" s="44"/>
      <c r="Q21" s="205">
        <f t="shared" si="6"/>
        <v>35.294117647058826</v>
      </c>
    </row>
    <row r="22" spans="1:17" x14ac:dyDescent="0.25">
      <c r="A22" s="3">
        <v>28</v>
      </c>
      <c r="B22" s="3" t="s">
        <v>3</v>
      </c>
      <c r="C22" s="211">
        <v>700</v>
      </c>
      <c r="D22" s="3" t="s">
        <v>40</v>
      </c>
      <c r="E22" s="211">
        <v>703</v>
      </c>
      <c r="F22" s="211">
        <v>748</v>
      </c>
      <c r="G22" s="211">
        <v>758</v>
      </c>
      <c r="H22" s="211">
        <v>803</v>
      </c>
      <c r="I22" s="3">
        <v>55</v>
      </c>
      <c r="J22" s="3" t="s">
        <v>178</v>
      </c>
      <c r="K22" s="3"/>
      <c r="L22" s="6">
        <f t="shared" ref="L22:L56" si="7">IF(OR($B22="TDD",$B22="SDL"),"N/A",F22-E22)</f>
        <v>45</v>
      </c>
      <c r="M22" s="6">
        <f t="shared" ref="M22:M56" si="8">IF(OR($B22="TDD",$B22="SUL"),"N/A",H22-G22)</f>
        <v>45</v>
      </c>
      <c r="N22" s="206">
        <f t="shared" si="2"/>
        <v>90</v>
      </c>
      <c r="O22" s="267"/>
      <c r="P22" s="44"/>
      <c r="Q22" s="205">
        <f t="shared" si="6"/>
        <v>42.857142857142854</v>
      </c>
    </row>
    <row r="23" spans="1:17" x14ac:dyDescent="0.25">
      <c r="A23" s="3">
        <v>29</v>
      </c>
      <c r="B23" s="3" t="s">
        <v>98</v>
      </c>
      <c r="C23" s="211">
        <v>700</v>
      </c>
      <c r="D23" s="3" t="s">
        <v>27</v>
      </c>
      <c r="E23" s="257" t="s">
        <v>46</v>
      </c>
      <c r="F23" s="260"/>
      <c r="G23" s="211">
        <v>717</v>
      </c>
      <c r="H23" s="211">
        <v>728</v>
      </c>
      <c r="I23" s="3" t="s">
        <v>1709</v>
      </c>
      <c r="J23" s="3" t="s">
        <v>181</v>
      </c>
      <c r="K23" s="3"/>
      <c r="L23" s="6" t="str">
        <f t="shared" si="7"/>
        <v>N/A</v>
      </c>
      <c r="M23" s="6">
        <f t="shared" si="8"/>
        <v>11</v>
      </c>
      <c r="N23" s="206">
        <f t="shared" si="2"/>
        <v>11</v>
      </c>
      <c r="O23" s="267"/>
      <c r="P23" s="44"/>
      <c r="Q23" s="205">
        <f t="shared" si="6"/>
        <v>42.857142857142854</v>
      </c>
    </row>
    <row r="24" spans="1:17" x14ac:dyDescent="0.25">
      <c r="A24" s="3">
        <v>30</v>
      </c>
      <c r="B24" s="3" t="s">
        <v>3</v>
      </c>
      <c r="C24" s="211">
        <v>2300</v>
      </c>
      <c r="D24" s="3" t="s">
        <v>1513</v>
      </c>
      <c r="E24" s="211">
        <v>2305</v>
      </c>
      <c r="F24" s="211">
        <v>2315</v>
      </c>
      <c r="G24" s="211">
        <v>2350</v>
      </c>
      <c r="H24" s="211">
        <v>2360</v>
      </c>
      <c r="I24" s="3">
        <v>45</v>
      </c>
      <c r="J24" s="3" t="s">
        <v>141</v>
      </c>
      <c r="K24" s="3"/>
      <c r="L24" s="6">
        <f t="shared" si="7"/>
        <v>10</v>
      </c>
      <c r="M24" s="6">
        <f t="shared" si="8"/>
        <v>10</v>
      </c>
      <c r="N24" s="206">
        <f t="shared" si="2"/>
        <v>20</v>
      </c>
      <c r="O24" s="267"/>
      <c r="P24" s="44"/>
      <c r="Q24" s="205">
        <f t="shared" si="6"/>
        <v>13.043478260869565</v>
      </c>
    </row>
    <row r="25" spans="1:17" x14ac:dyDescent="0.25">
      <c r="A25" s="3">
        <v>31</v>
      </c>
      <c r="B25" s="3" t="s">
        <v>3</v>
      </c>
      <c r="C25" s="211">
        <v>450</v>
      </c>
      <c r="D25" s="3" t="s">
        <v>185</v>
      </c>
      <c r="E25" s="211">
        <v>453</v>
      </c>
      <c r="F25" s="211">
        <v>458</v>
      </c>
      <c r="G25" s="211">
        <v>462.5</v>
      </c>
      <c r="H25" s="211">
        <v>467.5</v>
      </c>
      <c r="I25" s="3">
        <v>10</v>
      </c>
      <c r="J25" s="3" t="s">
        <v>188</v>
      </c>
      <c r="K25" s="3"/>
      <c r="L25" s="6">
        <f t="shared" si="7"/>
        <v>5</v>
      </c>
      <c r="M25" s="6">
        <f t="shared" si="8"/>
        <v>5</v>
      </c>
      <c r="N25" s="206">
        <f t="shared" si="2"/>
        <v>10</v>
      </c>
      <c r="O25" s="267"/>
      <c r="P25" s="44"/>
      <c r="Q25" s="205">
        <f t="shared" si="6"/>
        <v>66.666666666666657</v>
      </c>
    </row>
    <row r="26" spans="1:17" x14ac:dyDescent="0.25">
      <c r="A26" s="3" t="s">
        <v>1703</v>
      </c>
      <c r="B26" s="3" t="s">
        <v>98</v>
      </c>
      <c r="C26" s="211">
        <v>1500</v>
      </c>
      <c r="D26" s="3" t="s">
        <v>100</v>
      </c>
      <c r="E26" s="256" t="s">
        <v>46</v>
      </c>
      <c r="F26" s="256"/>
      <c r="G26" s="211">
        <v>1452</v>
      </c>
      <c r="H26" s="211">
        <v>1496</v>
      </c>
      <c r="I26" s="3" t="s">
        <v>1709</v>
      </c>
      <c r="J26" s="3" t="s">
        <v>7</v>
      </c>
      <c r="K26" s="3"/>
      <c r="L26" s="6" t="str">
        <f t="shared" si="7"/>
        <v>N/A</v>
      </c>
      <c r="M26" s="6">
        <f t="shared" si="8"/>
        <v>44</v>
      </c>
      <c r="N26" s="206">
        <f t="shared" si="2"/>
        <v>44</v>
      </c>
      <c r="O26" s="267"/>
      <c r="P26" s="44"/>
      <c r="Q26" s="205">
        <f t="shared" si="6"/>
        <v>20</v>
      </c>
    </row>
    <row r="27" spans="1:17" x14ac:dyDescent="0.25">
      <c r="A27" s="3">
        <v>34</v>
      </c>
      <c r="B27" s="3" t="s">
        <v>44</v>
      </c>
      <c r="C27" s="211">
        <v>2100</v>
      </c>
      <c r="D27" s="3" t="s">
        <v>4</v>
      </c>
      <c r="E27" s="254">
        <v>2010</v>
      </c>
      <c r="F27" s="254"/>
      <c r="G27" s="254">
        <v>2025</v>
      </c>
      <c r="H27" s="254"/>
      <c r="I27" s="3" t="s">
        <v>1709</v>
      </c>
      <c r="J27" s="3" t="s">
        <v>30</v>
      </c>
      <c r="K27" s="3"/>
      <c r="L27" s="6" t="str">
        <f t="shared" si="7"/>
        <v>N/A</v>
      </c>
      <c r="M27" s="6" t="str">
        <f t="shared" si="8"/>
        <v>N/A</v>
      </c>
      <c r="N27" s="206">
        <f t="shared" si="2"/>
        <v>15</v>
      </c>
      <c r="O27" s="267"/>
      <c r="P27" s="44"/>
      <c r="Q27" s="205">
        <f t="shared" si="6"/>
        <v>14.285714285714285</v>
      </c>
    </row>
    <row r="28" spans="1:17" x14ac:dyDescent="0.25">
      <c r="A28" s="3">
        <v>37</v>
      </c>
      <c r="B28" s="3" t="s">
        <v>44</v>
      </c>
      <c r="C28" s="211">
        <v>1900</v>
      </c>
      <c r="D28" s="3" t="s">
        <v>1707</v>
      </c>
      <c r="E28" s="254">
        <v>1910</v>
      </c>
      <c r="F28" s="254"/>
      <c r="G28" s="254">
        <v>1930</v>
      </c>
      <c r="H28" s="254"/>
      <c r="I28" s="3" t="s">
        <v>1709</v>
      </c>
      <c r="J28" s="3" t="s">
        <v>7</v>
      </c>
      <c r="K28" s="3" t="s">
        <v>1537</v>
      </c>
      <c r="L28" s="6" t="str">
        <f t="shared" si="7"/>
        <v>N/A</v>
      </c>
      <c r="M28" s="6" t="str">
        <f t="shared" si="8"/>
        <v>N/A</v>
      </c>
      <c r="N28" s="206">
        <f t="shared" si="2"/>
        <v>20</v>
      </c>
      <c r="O28" s="267"/>
      <c r="P28" s="44"/>
      <c r="Q28" s="205">
        <f t="shared" si="6"/>
        <v>15.789473684210526</v>
      </c>
    </row>
    <row r="29" spans="1:17" x14ac:dyDescent="0.25">
      <c r="A29" s="3" t="s">
        <v>1704</v>
      </c>
      <c r="B29" s="3" t="s">
        <v>44</v>
      </c>
      <c r="C29" s="211">
        <v>2600</v>
      </c>
      <c r="D29" s="3" t="s">
        <v>134</v>
      </c>
      <c r="E29" s="254">
        <v>2570</v>
      </c>
      <c r="F29" s="254"/>
      <c r="G29" s="254">
        <v>2620</v>
      </c>
      <c r="H29" s="254"/>
      <c r="I29" s="3" t="s">
        <v>1709</v>
      </c>
      <c r="J29" s="3" t="s">
        <v>7</v>
      </c>
      <c r="K29" s="3" t="s">
        <v>1726</v>
      </c>
      <c r="L29" s="6" t="str">
        <f t="shared" si="7"/>
        <v>N/A</v>
      </c>
      <c r="M29" s="6" t="str">
        <f t="shared" si="8"/>
        <v>N/A</v>
      </c>
      <c r="N29" s="206">
        <f t="shared" si="2"/>
        <v>50</v>
      </c>
      <c r="O29" s="267"/>
      <c r="P29" s="44"/>
      <c r="Q29" s="205">
        <f t="shared" si="6"/>
        <v>11.538461538461538</v>
      </c>
    </row>
    <row r="30" spans="1:17" x14ac:dyDescent="0.25">
      <c r="A30" s="3">
        <v>39</v>
      </c>
      <c r="B30" s="3" t="s">
        <v>44</v>
      </c>
      <c r="C30" s="211">
        <v>1900</v>
      </c>
      <c r="D30" s="3" t="s">
        <v>50</v>
      </c>
      <c r="E30" s="254">
        <v>1880</v>
      </c>
      <c r="F30" s="254"/>
      <c r="G30" s="254">
        <v>1920</v>
      </c>
      <c r="H30" s="254"/>
      <c r="I30" s="3" t="s">
        <v>1709</v>
      </c>
      <c r="J30" s="3" t="s">
        <v>7</v>
      </c>
      <c r="K30" s="3"/>
      <c r="L30" s="6" t="str">
        <f t="shared" si="7"/>
        <v>N/A</v>
      </c>
      <c r="M30" s="6" t="str">
        <f t="shared" si="8"/>
        <v>N/A</v>
      </c>
      <c r="N30" s="206">
        <f t="shared" si="2"/>
        <v>40</v>
      </c>
      <c r="O30" s="267"/>
      <c r="P30" s="44"/>
      <c r="Q30" s="205">
        <f t="shared" si="6"/>
        <v>15.789473684210526</v>
      </c>
    </row>
    <row r="31" spans="1:17" x14ac:dyDescent="0.25">
      <c r="A31" s="3">
        <v>40</v>
      </c>
      <c r="B31" s="3" t="s">
        <v>44</v>
      </c>
      <c r="C31" s="211">
        <v>2300</v>
      </c>
      <c r="D31" s="3" t="s">
        <v>54</v>
      </c>
      <c r="E31" s="254">
        <v>2300</v>
      </c>
      <c r="F31" s="254"/>
      <c r="G31" s="254">
        <v>2400</v>
      </c>
      <c r="H31" s="254"/>
      <c r="I31" s="3" t="s">
        <v>1709</v>
      </c>
      <c r="J31" s="3" t="s">
        <v>7</v>
      </c>
      <c r="K31" s="3"/>
      <c r="L31" s="6" t="str">
        <f t="shared" si="7"/>
        <v>N/A</v>
      </c>
      <c r="M31" s="6" t="str">
        <f t="shared" si="8"/>
        <v>N/A</v>
      </c>
      <c r="N31" s="206">
        <f t="shared" si="2"/>
        <v>100</v>
      </c>
      <c r="O31" s="267"/>
      <c r="P31" s="44"/>
      <c r="Q31" s="205">
        <f t="shared" si="6"/>
        <v>13.043478260869565</v>
      </c>
    </row>
    <row r="32" spans="1:17" x14ac:dyDescent="0.25">
      <c r="A32" s="3">
        <v>41</v>
      </c>
      <c r="B32" s="3" t="s">
        <v>44</v>
      </c>
      <c r="C32" s="211">
        <v>2500</v>
      </c>
      <c r="D32" s="3" t="s">
        <v>56</v>
      </c>
      <c r="E32" s="256">
        <v>2496</v>
      </c>
      <c r="F32" s="254"/>
      <c r="G32" s="254">
        <v>2690</v>
      </c>
      <c r="H32" s="254"/>
      <c r="I32" s="3" t="s">
        <v>1709</v>
      </c>
      <c r="J32" s="3" t="s">
        <v>7</v>
      </c>
      <c r="K32" s="3"/>
      <c r="L32" s="6" t="str">
        <f t="shared" si="7"/>
        <v>N/A</v>
      </c>
      <c r="M32" s="6" t="str">
        <f t="shared" si="8"/>
        <v>N/A</v>
      </c>
      <c r="N32" s="206">
        <f t="shared" si="2"/>
        <v>194</v>
      </c>
      <c r="O32" s="267"/>
      <c r="P32" s="44"/>
      <c r="Q32" s="205">
        <f t="shared" si="6"/>
        <v>12</v>
      </c>
    </row>
    <row r="33" spans="1:17" x14ac:dyDescent="0.25">
      <c r="A33" s="3">
        <v>42</v>
      </c>
      <c r="B33" s="3" t="s">
        <v>44</v>
      </c>
      <c r="C33" s="211">
        <v>3500</v>
      </c>
      <c r="D33" s="3" t="s">
        <v>196</v>
      </c>
      <c r="E33" s="254">
        <v>3400</v>
      </c>
      <c r="F33" s="254"/>
      <c r="G33" s="254">
        <v>3600</v>
      </c>
      <c r="H33" s="254"/>
      <c r="I33" s="3" t="s">
        <v>1709</v>
      </c>
      <c r="J33" s="3" t="s">
        <v>7</v>
      </c>
      <c r="K33" s="3"/>
      <c r="L33" s="6" t="str">
        <f t="shared" si="7"/>
        <v>N/A</v>
      </c>
      <c r="M33" s="6" t="str">
        <f t="shared" si="8"/>
        <v>N/A</v>
      </c>
      <c r="N33" s="206">
        <f t="shared" si="2"/>
        <v>200</v>
      </c>
      <c r="O33" s="267"/>
      <c r="P33" s="44"/>
      <c r="Q33" s="205">
        <f t="shared" si="6"/>
        <v>8.5714285714285712</v>
      </c>
    </row>
    <row r="34" spans="1:17" x14ac:dyDescent="0.25">
      <c r="A34" s="3">
        <v>43</v>
      </c>
      <c r="B34" s="3" t="s">
        <v>44</v>
      </c>
      <c r="C34" s="211">
        <v>3700</v>
      </c>
      <c r="D34" s="3" t="s">
        <v>83</v>
      </c>
      <c r="E34" s="254">
        <v>3600</v>
      </c>
      <c r="F34" s="254"/>
      <c r="G34" s="254">
        <v>3800</v>
      </c>
      <c r="H34" s="254"/>
      <c r="I34" s="3" t="s">
        <v>1709</v>
      </c>
      <c r="J34" s="3" t="s">
        <v>7</v>
      </c>
      <c r="K34" s="3"/>
      <c r="L34" s="6" t="str">
        <f t="shared" si="7"/>
        <v>N/A</v>
      </c>
      <c r="M34" s="6" t="str">
        <f t="shared" si="8"/>
        <v>N/A</v>
      </c>
      <c r="N34" s="206">
        <f t="shared" si="2"/>
        <v>200</v>
      </c>
      <c r="O34" s="267"/>
      <c r="P34" s="44"/>
      <c r="Q34" s="205">
        <f t="shared" si="6"/>
        <v>8.1081081081081088</v>
      </c>
    </row>
    <row r="35" spans="1:17" x14ac:dyDescent="0.25">
      <c r="A35" s="3">
        <v>46</v>
      </c>
      <c r="B35" s="3" t="s">
        <v>44</v>
      </c>
      <c r="C35" s="211">
        <v>5200</v>
      </c>
      <c r="D35" s="3" t="s">
        <v>1727</v>
      </c>
      <c r="E35" s="263">
        <v>5150</v>
      </c>
      <c r="F35" s="263"/>
      <c r="G35" s="254">
        <v>5925</v>
      </c>
      <c r="H35" s="254"/>
      <c r="I35" s="3" t="s">
        <v>1709</v>
      </c>
      <c r="J35" s="3" t="s">
        <v>204</v>
      </c>
      <c r="K35" s="3" t="s">
        <v>1710</v>
      </c>
      <c r="L35" s="6" t="str">
        <f t="shared" si="7"/>
        <v>N/A</v>
      </c>
      <c r="M35" s="6" t="str">
        <f t="shared" si="8"/>
        <v>N/A</v>
      </c>
      <c r="N35" s="206">
        <f t="shared" si="2"/>
        <v>775</v>
      </c>
      <c r="O35" s="267"/>
      <c r="P35" s="44"/>
      <c r="Q35" s="205">
        <f t="shared" si="6"/>
        <v>5.7692307692307692</v>
      </c>
    </row>
    <row r="36" spans="1:17" x14ac:dyDescent="0.25">
      <c r="A36" s="3">
        <v>47</v>
      </c>
      <c r="B36" s="3" t="s">
        <v>44</v>
      </c>
      <c r="C36" s="211">
        <v>5900</v>
      </c>
      <c r="D36" s="238" t="s">
        <v>1515</v>
      </c>
      <c r="E36" s="259">
        <v>5855</v>
      </c>
      <c r="F36" s="260"/>
      <c r="G36" s="259">
        <v>5925</v>
      </c>
      <c r="H36" s="260"/>
      <c r="I36" s="3" t="s">
        <v>1709</v>
      </c>
      <c r="J36" s="3" t="s">
        <v>204</v>
      </c>
      <c r="K36" s="3" t="s">
        <v>1517</v>
      </c>
      <c r="L36" s="6" t="str">
        <f t="shared" si="7"/>
        <v>N/A</v>
      </c>
      <c r="M36" s="6" t="str">
        <f t="shared" si="8"/>
        <v>N/A</v>
      </c>
      <c r="N36" s="206">
        <f t="shared" si="2"/>
        <v>70</v>
      </c>
      <c r="O36" s="267"/>
      <c r="P36" s="44"/>
      <c r="Q36" s="205">
        <f t="shared" si="6"/>
        <v>5.0847457627118651</v>
      </c>
    </row>
    <row r="37" spans="1:17" x14ac:dyDescent="0.25">
      <c r="A37" s="3">
        <v>48</v>
      </c>
      <c r="B37" s="3" t="s">
        <v>44</v>
      </c>
      <c r="C37" s="211">
        <v>3500</v>
      </c>
      <c r="D37" s="3" t="s">
        <v>207</v>
      </c>
      <c r="E37" s="255">
        <v>3550</v>
      </c>
      <c r="F37" s="255"/>
      <c r="G37" s="254">
        <v>3700</v>
      </c>
      <c r="H37" s="254"/>
      <c r="I37" s="3" t="s">
        <v>1709</v>
      </c>
      <c r="J37" s="3" t="s">
        <v>7</v>
      </c>
      <c r="K37" s="3"/>
      <c r="L37" s="6" t="str">
        <f t="shared" si="7"/>
        <v>N/A</v>
      </c>
      <c r="M37" s="6" t="str">
        <f t="shared" si="8"/>
        <v>N/A</v>
      </c>
      <c r="N37" s="206">
        <f t="shared" si="2"/>
        <v>150</v>
      </c>
      <c r="O37" s="267"/>
      <c r="P37" s="44"/>
      <c r="Q37" s="205">
        <f t="shared" si="6"/>
        <v>8.5714285714285712</v>
      </c>
    </row>
    <row r="38" spans="1:17" x14ac:dyDescent="0.25">
      <c r="A38" s="3">
        <v>50</v>
      </c>
      <c r="B38" s="3" t="s">
        <v>44</v>
      </c>
      <c r="C38" s="211">
        <v>1500</v>
      </c>
      <c r="D38" s="3" t="s">
        <v>100</v>
      </c>
      <c r="E38" s="254">
        <v>1432</v>
      </c>
      <c r="F38" s="254"/>
      <c r="G38" s="254">
        <v>1517</v>
      </c>
      <c r="H38" s="254"/>
      <c r="I38" s="3" t="s">
        <v>1709</v>
      </c>
      <c r="J38" s="3" t="s">
        <v>178</v>
      </c>
      <c r="K38" s="3"/>
      <c r="L38" s="6" t="str">
        <f t="shared" si="7"/>
        <v>N/A</v>
      </c>
      <c r="M38" s="6" t="str">
        <f t="shared" si="8"/>
        <v>N/A</v>
      </c>
      <c r="N38" s="206">
        <f t="shared" si="2"/>
        <v>85</v>
      </c>
      <c r="O38" s="267"/>
      <c r="P38" s="44"/>
      <c r="Q38" s="205">
        <f t="shared" si="6"/>
        <v>20</v>
      </c>
    </row>
    <row r="39" spans="1:17" ht="30" x14ac:dyDescent="0.25">
      <c r="A39" s="3">
        <v>51</v>
      </c>
      <c r="B39" s="3" t="s">
        <v>44</v>
      </c>
      <c r="C39" s="211">
        <v>1500</v>
      </c>
      <c r="D39" s="3" t="s">
        <v>209</v>
      </c>
      <c r="E39" s="259">
        <v>1427</v>
      </c>
      <c r="F39" s="260"/>
      <c r="G39" s="259">
        <v>1432</v>
      </c>
      <c r="H39" s="260"/>
      <c r="I39" s="3" t="s">
        <v>1709</v>
      </c>
      <c r="J39" s="3" t="s">
        <v>210</v>
      </c>
      <c r="K39" s="3"/>
      <c r="L39" s="6" t="str">
        <f t="shared" si="7"/>
        <v>N/A</v>
      </c>
      <c r="M39" s="6" t="str">
        <f t="shared" si="8"/>
        <v>N/A</v>
      </c>
      <c r="N39" s="206">
        <f t="shared" si="2"/>
        <v>5</v>
      </c>
      <c r="O39" s="267"/>
      <c r="P39" s="44"/>
      <c r="Q39" s="205">
        <f t="shared" si="6"/>
        <v>20</v>
      </c>
    </row>
    <row r="40" spans="1:17" x14ac:dyDescent="0.25">
      <c r="A40" s="3">
        <v>53</v>
      </c>
      <c r="B40" s="3" t="s">
        <v>44</v>
      </c>
      <c r="C40" s="211">
        <v>2400</v>
      </c>
      <c r="D40" s="3" t="s">
        <v>54</v>
      </c>
      <c r="E40" s="254">
        <v>2483.5</v>
      </c>
      <c r="F40" s="254"/>
      <c r="G40" s="254">
        <v>2495</v>
      </c>
      <c r="H40" s="254"/>
      <c r="I40" s="3" t="s">
        <v>1709</v>
      </c>
      <c r="J40" s="3" t="s">
        <v>133</v>
      </c>
      <c r="K40" s="3"/>
      <c r="L40" s="6" t="str">
        <f t="shared" si="7"/>
        <v>N/A</v>
      </c>
      <c r="M40" s="6" t="str">
        <f t="shared" si="8"/>
        <v>N/A</v>
      </c>
      <c r="N40" s="206">
        <f t="shared" si="2"/>
        <v>11.5</v>
      </c>
      <c r="O40" s="267"/>
      <c r="P40" s="44"/>
      <c r="Q40" s="205">
        <f t="shared" si="6"/>
        <v>12.5</v>
      </c>
    </row>
    <row r="41" spans="1:17" x14ac:dyDescent="0.25">
      <c r="A41" s="3">
        <v>54</v>
      </c>
      <c r="B41" s="3" t="s">
        <v>44</v>
      </c>
      <c r="C41" s="211">
        <v>1600</v>
      </c>
      <c r="D41" s="3" t="s">
        <v>1706</v>
      </c>
      <c r="E41" s="259">
        <v>1670</v>
      </c>
      <c r="F41" s="260"/>
      <c r="G41" s="254">
        <v>1675</v>
      </c>
      <c r="H41" s="254"/>
      <c r="I41" s="3" t="s">
        <v>1709</v>
      </c>
      <c r="J41" s="3" t="s">
        <v>188</v>
      </c>
      <c r="K41" s="3"/>
      <c r="L41" s="6" t="str">
        <f t="shared" si="7"/>
        <v>N/A</v>
      </c>
      <c r="M41" s="6" t="str">
        <f t="shared" si="8"/>
        <v>N/A</v>
      </c>
      <c r="N41" s="206">
        <f t="shared" si="2"/>
        <v>5</v>
      </c>
      <c r="O41" s="267"/>
      <c r="P41" s="44"/>
      <c r="Q41" s="205">
        <f t="shared" si="6"/>
        <v>18.75</v>
      </c>
    </row>
    <row r="42" spans="1:17" ht="30" x14ac:dyDescent="0.25">
      <c r="A42" s="3">
        <v>65</v>
      </c>
      <c r="B42" s="3" t="s">
        <v>3</v>
      </c>
      <c r="C42" s="211">
        <v>2100</v>
      </c>
      <c r="D42" s="3" t="s">
        <v>63</v>
      </c>
      <c r="E42" s="251">
        <v>1920</v>
      </c>
      <c r="F42" s="252">
        <v>2010</v>
      </c>
      <c r="G42" s="211">
        <v>2110</v>
      </c>
      <c r="H42" s="211">
        <v>2200</v>
      </c>
      <c r="I42" s="3">
        <v>190</v>
      </c>
      <c r="J42" s="3" t="s">
        <v>128</v>
      </c>
      <c r="K42" s="3"/>
      <c r="L42" s="6">
        <f t="shared" si="7"/>
        <v>90</v>
      </c>
      <c r="M42" s="6">
        <f t="shared" si="8"/>
        <v>90</v>
      </c>
      <c r="N42" s="206">
        <f t="shared" si="2"/>
        <v>180</v>
      </c>
      <c r="O42" s="267"/>
      <c r="P42" s="44"/>
      <c r="Q42" s="205">
        <f t="shared" si="6"/>
        <v>14.285714285714285</v>
      </c>
    </row>
    <row r="43" spans="1:17" ht="30" x14ac:dyDescent="0.25">
      <c r="A43" s="3">
        <v>66</v>
      </c>
      <c r="B43" s="3" t="s">
        <v>3</v>
      </c>
      <c r="C43" s="211">
        <v>1700</v>
      </c>
      <c r="D43" s="238" t="s">
        <v>1711</v>
      </c>
      <c r="E43" s="251">
        <v>1710</v>
      </c>
      <c r="F43" s="252">
        <v>1780</v>
      </c>
      <c r="G43" s="252">
        <v>2110</v>
      </c>
      <c r="H43" s="211">
        <v>2200</v>
      </c>
      <c r="I43" s="3">
        <v>400</v>
      </c>
      <c r="J43" s="3" t="s">
        <v>128</v>
      </c>
      <c r="K43" s="3"/>
      <c r="L43" s="6">
        <f t="shared" si="7"/>
        <v>70</v>
      </c>
      <c r="M43" s="6">
        <f t="shared" si="8"/>
        <v>90</v>
      </c>
      <c r="N43" s="206">
        <f t="shared" si="2"/>
        <v>160</v>
      </c>
      <c r="O43" s="267"/>
      <c r="P43" s="44"/>
      <c r="Q43" s="205">
        <f t="shared" si="6"/>
        <v>17.647058823529413</v>
      </c>
    </row>
    <row r="44" spans="1:17" x14ac:dyDescent="0.25">
      <c r="A44" s="3">
        <v>67</v>
      </c>
      <c r="B44" s="3" t="s">
        <v>98</v>
      </c>
      <c r="C44" s="211">
        <v>700</v>
      </c>
      <c r="D44" s="3" t="s">
        <v>215</v>
      </c>
      <c r="E44" s="264" t="s">
        <v>46</v>
      </c>
      <c r="F44" s="255"/>
      <c r="G44" s="211">
        <v>738</v>
      </c>
      <c r="H44" s="211">
        <v>758</v>
      </c>
      <c r="I44" s="3" t="s">
        <v>1709</v>
      </c>
      <c r="J44" s="3" t="s">
        <v>7</v>
      </c>
      <c r="K44" s="3"/>
      <c r="L44" s="6" t="str">
        <f t="shared" si="7"/>
        <v>N/A</v>
      </c>
      <c r="M44" s="6">
        <f t="shared" si="8"/>
        <v>20</v>
      </c>
      <c r="N44" s="206">
        <f t="shared" si="2"/>
        <v>20</v>
      </c>
      <c r="O44" s="267"/>
      <c r="P44" s="44"/>
      <c r="Q44" s="205">
        <f t="shared" si="6"/>
        <v>42.857142857142854</v>
      </c>
    </row>
    <row r="45" spans="1:17" x14ac:dyDescent="0.25">
      <c r="A45" s="3">
        <v>69</v>
      </c>
      <c r="B45" s="3" t="s">
        <v>98</v>
      </c>
      <c r="C45" s="211">
        <v>2600</v>
      </c>
      <c r="D45" s="3" t="s">
        <v>134</v>
      </c>
      <c r="E45" s="257" t="s">
        <v>46</v>
      </c>
      <c r="F45" s="260"/>
      <c r="G45" s="251">
        <v>2570</v>
      </c>
      <c r="H45" s="252">
        <v>2620</v>
      </c>
      <c r="I45" s="3" t="s">
        <v>1709</v>
      </c>
      <c r="J45" s="3" t="s">
        <v>7</v>
      </c>
      <c r="K45" s="3" t="s">
        <v>1726</v>
      </c>
      <c r="L45" s="6" t="str">
        <f t="shared" si="7"/>
        <v>N/A</v>
      </c>
      <c r="M45" s="6">
        <f t="shared" si="8"/>
        <v>50</v>
      </c>
      <c r="N45" s="206">
        <f t="shared" si="2"/>
        <v>50</v>
      </c>
      <c r="O45" s="267"/>
      <c r="P45" s="44"/>
      <c r="Q45" s="205">
        <f t="shared" si="6"/>
        <v>11.538461538461538</v>
      </c>
    </row>
    <row r="46" spans="1:17" ht="30" x14ac:dyDescent="0.25">
      <c r="A46" s="3">
        <v>70</v>
      </c>
      <c r="B46" s="3" t="s">
        <v>3</v>
      </c>
      <c r="C46" s="211">
        <v>2000</v>
      </c>
      <c r="D46" s="3" t="s">
        <v>69</v>
      </c>
      <c r="E46" s="211">
        <v>1695</v>
      </c>
      <c r="F46" s="211">
        <v>1710</v>
      </c>
      <c r="G46" s="211">
        <v>1995</v>
      </c>
      <c r="H46" s="211">
        <v>2020</v>
      </c>
      <c r="I46" s="3" t="s">
        <v>1719</v>
      </c>
      <c r="J46" s="3" t="s">
        <v>1717</v>
      </c>
      <c r="K46" s="3" t="s">
        <v>1723</v>
      </c>
      <c r="L46" s="6">
        <f t="shared" si="7"/>
        <v>15</v>
      </c>
      <c r="M46" s="6">
        <f t="shared" si="8"/>
        <v>25</v>
      </c>
      <c r="N46" s="206">
        <f t="shared" si="2"/>
        <v>40</v>
      </c>
      <c r="O46" s="267"/>
      <c r="P46" s="44"/>
      <c r="Q46" s="205">
        <f t="shared" si="6"/>
        <v>15</v>
      </c>
    </row>
    <row r="47" spans="1:17" x14ac:dyDescent="0.25">
      <c r="A47" s="3">
        <v>71</v>
      </c>
      <c r="B47" s="3" t="s">
        <v>3</v>
      </c>
      <c r="C47" s="211">
        <v>600</v>
      </c>
      <c r="D47" s="3" t="s">
        <v>221</v>
      </c>
      <c r="E47" s="211">
        <v>663</v>
      </c>
      <c r="F47" s="211">
        <v>698</v>
      </c>
      <c r="G47" s="211">
        <v>617</v>
      </c>
      <c r="H47" s="211">
        <v>652</v>
      </c>
      <c r="I47" s="3">
        <v>-46</v>
      </c>
      <c r="J47" s="3" t="s">
        <v>7</v>
      </c>
      <c r="K47" s="3"/>
      <c r="L47" s="6">
        <f t="shared" si="7"/>
        <v>35</v>
      </c>
      <c r="M47" s="6">
        <f t="shared" si="8"/>
        <v>35</v>
      </c>
      <c r="N47" s="206">
        <f t="shared" si="2"/>
        <v>70</v>
      </c>
      <c r="O47" s="267"/>
      <c r="P47" s="44"/>
      <c r="Q47" s="205">
        <f t="shared" si="6"/>
        <v>50</v>
      </c>
    </row>
    <row r="48" spans="1:17" x14ac:dyDescent="0.25">
      <c r="A48" s="3">
        <v>72</v>
      </c>
      <c r="B48" s="3" t="s">
        <v>3</v>
      </c>
      <c r="C48" s="211">
        <v>450</v>
      </c>
      <c r="D48" s="3" t="s">
        <v>222</v>
      </c>
      <c r="E48" s="211">
        <v>451</v>
      </c>
      <c r="F48" s="211">
        <v>456</v>
      </c>
      <c r="G48" s="211">
        <v>461</v>
      </c>
      <c r="H48" s="211">
        <v>466</v>
      </c>
      <c r="I48" s="3">
        <v>10</v>
      </c>
      <c r="J48" s="3" t="s">
        <v>188</v>
      </c>
      <c r="K48" s="3"/>
      <c r="L48" s="6">
        <f t="shared" si="7"/>
        <v>5</v>
      </c>
      <c r="M48" s="6">
        <f t="shared" si="8"/>
        <v>5</v>
      </c>
      <c r="N48" s="206">
        <f t="shared" si="2"/>
        <v>10</v>
      </c>
      <c r="O48" s="267"/>
      <c r="P48" s="44"/>
      <c r="Q48" s="205">
        <f t="shared" si="6"/>
        <v>66.666666666666657</v>
      </c>
    </row>
    <row r="49" spans="1:17" x14ac:dyDescent="0.25">
      <c r="A49" s="3">
        <v>73</v>
      </c>
      <c r="B49" s="3" t="s">
        <v>3</v>
      </c>
      <c r="C49" s="211">
        <v>450</v>
      </c>
      <c r="D49" s="3" t="s">
        <v>225</v>
      </c>
      <c r="E49" s="211">
        <v>450</v>
      </c>
      <c r="F49" s="211">
        <v>455</v>
      </c>
      <c r="G49" s="211">
        <v>460</v>
      </c>
      <c r="H49" s="211">
        <v>465</v>
      </c>
      <c r="I49" s="3">
        <v>10</v>
      </c>
      <c r="J49" s="3" t="s">
        <v>188</v>
      </c>
      <c r="K49" s="3"/>
      <c r="L49" s="6">
        <f t="shared" si="7"/>
        <v>5</v>
      </c>
      <c r="M49" s="6">
        <f t="shared" si="8"/>
        <v>5</v>
      </c>
      <c r="N49" s="206">
        <f t="shared" si="2"/>
        <v>10</v>
      </c>
      <c r="O49" s="267"/>
      <c r="P49" s="44"/>
      <c r="Q49" s="205">
        <f t="shared" si="6"/>
        <v>66.666666666666657</v>
      </c>
    </row>
    <row r="50" spans="1:17" ht="30" x14ac:dyDescent="0.25">
      <c r="A50" s="3">
        <v>74</v>
      </c>
      <c r="B50" s="3" t="s">
        <v>3</v>
      </c>
      <c r="C50" s="211">
        <v>1500</v>
      </c>
      <c r="D50" s="3" t="s">
        <v>228</v>
      </c>
      <c r="E50" s="211">
        <v>1427</v>
      </c>
      <c r="F50" s="211">
        <v>1470</v>
      </c>
      <c r="G50" s="211">
        <v>1475</v>
      </c>
      <c r="H50" s="211">
        <v>1518</v>
      </c>
      <c r="I50" s="3">
        <v>48</v>
      </c>
      <c r="J50" s="3" t="s">
        <v>128</v>
      </c>
      <c r="K50" s="3"/>
      <c r="L50" s="6">
        <f t="shared" si="7"/>
        <v>43</v>
      </c>
      <c r="M50" s="6">
        <f t="shared" si="8"/>
        <v>43</v>
      </c>
      <c r="N50" s="206">
        <f t="shared" si="2"/>
        <v>86</v>
      </c>
      <c r="O50" s="267"/>
      <c r="P50" s="44"/>
      <c r="Q50" s="205">
        <f t="shared" si="6"/>
        <v>20</v>
      </c>
    </row>
    <row r="51" spans="1:17" x14ac:dyDescent="0.25">
      <c r="A51" s="3">
        <v>75</v>
      </c>
      <c r="B51" s="3" t="s">
        <v>98</v>
      </c>
      <c r="C51" s="211">
        <v>1500</v>
      </c>
      <c r="D51" s="3" t="s">
        <v>100</v>
      </c>
      <c r="E51" s="257" t="s">
        <v>46</v>
      </c>
      <c r="F51" s="258"/>
      <c r="G51" s="251">
        <v>1432</v>
      </c>
      <c r="H51" s="252">
        <v>1517</v>
      </c>
      <c r="I51" s="3" t="s">
        <v>1709</v>
      </c>
      <c r="J51" s="3" t="s">
        <v>7</v>
      </c>
      <c r="K51" s="3"/>
      <c r="L51" s="6" t="str">
        <f t="shared" si="7"/>
        <v>N/A</v>
      </c>
      <c r="M51" s="6">
        <f t="shared" si="8"/>
        <v>85</v>
      </c>
      <c r="N51" s="206">
        <f t="shared" si="2"/>
        <v>85</v>
      </c>
      <c r="O51" s="267"/>
      <c r="P51" s="44"/>
      <c r="Q51" s="205">
        <f t="shared" si="6"/>
        <v>20</v>
      </c>
    </row>
    <row r="52" spans="1:17" ht="30" x14ac:dyDescent="0.25">
      <c r="A52" s="3">
        <v>76</v>
      </c>
      <c r="B52" s="3" t="s">
        <v>98</v>
      </c>
      <c r="C52" s="211">
        <v>1500</v>
      </c>
      <c r="D52" s="3" t="s">
        <v>209</v>
      </c>
      <c r="E52" s="257" t="s">
        <v>46</v>
      </c>
      <c r="F52" s="258"/>
      <c r="G52" s="251">
        <v>1427</v>
      </c>
      <c r="H52" s="252">
        <v>1432</v>
      </c>
      <c r="I52" s="3" t="s">
        <v>1709</v>
      </c>
      <c r="J52" s="3">
        <v>5</v>
      </c>
      <c r="K52" s="3"/>
      <c r="L52" s="6" t="str">
        <f t="shared" si="7"/>
        <v>N/A</v>
      </c>
      <c r="M52" s="6">
        <f t="shared" si="8"/>
        <v>5</v>
      </c>
      <c r="N52" s="206">
        <f t="shared" si="2"/>
        <v>5</v>
      </c>
      <c r="O52" s="267"/>
      <c r="P52" s="44"/>
      <c r="Q52" s="205">
        <f t="shared" si="6"/>
        <v>20</v>
      </c>
    </row>
    <row r="53" spans="1:17" ht="30" x14ac:dyDescent="0.25">
      <c r="A53" s="3">
        <v>85</v>
      </c>
      <c r="B53" s="3" t="s">
        <v>3</v>
      </c>
      <c r="C53" s="211">
        <v>700</v>
      </c>
      <c r="D53" s="3" t="s">
        <v>1519</v>
      </c>
      <c r="E53" s="211">
        <v>698</v>
      </c>
      <c r="F53" s="211">
        <v>716</v>
      </c>
      <c r="G53" s="211">
        <v>728</v>
      </c>
      <c r="H53" s="211">
        <v>746</v>
      </c>
      <c r="I53" s="3">
        <v>30</v>
      </c>
      <c r="J53" s="3" t="s">
        <v>141</v>
      </c>
      <c r="K53" s="3"/>
      <c r="L53" s="6">
        <f t="shared" si="7"/>
        <v>18</v>
      </c>
      <c r="M53" s="6">
        <f t="shared" si="8"/>
        <v>18</v>
      </c>
      <c r="N53" s="206">
        <f t="shared" si="2"/>
        <v>36</v>
      </c>
      <c r="O53" s="267"/>
      <c r="P53" s="44"/>
      <c r="Q53" s="205">
        <f t="shared" si="6"/>
        <v>42.857142857142854</v>
      </c>
    </row>
    <row r="54" spans="1:17" x14ac:dyDescent="0.25">
      <c r="A54" s="3">
        <v>87</v>
      </c>
      <c r="B54" s="3" t="s">
        <v>3</v>
      </c>
      <c r="C54" s="211">
        <v>410</v>
      </c>
      <c r="D54" s="3" t="s">
        <v>1691</v>
      </c>
      <c r="E54" s="211">
        <v>410</v>
      </c>
      <c r="F54" s="211">
        <v>415</v>
      </c>
      <c r="G54" s="211">
        <v>420</v>
      </c>
      <c r="H54" s="211">
        <v>425</v>
      </c>
      <c r="I54" s="3">
        <v>10</v>
      </c>
      <c r="J54" s="3" t="s">
        <v>188</v>
      </c>
      <c r="K54" s="3"/>
      <c r="L54" s="6">
        <f t="shared" si="7"/>
        <v>5</v>
      </c>
      <c r="M54" s="6">
        <f t="shared" si="8"/>
        <v>5</v>
      </c>
      <c r="N54" s="206">
        <f t="shared" si="2"/>
        <v>10</v>
      </c>
      <c r="O54" s="267"/>
      <c r="P54" s="44"/>
      <c r="Q54" s="205">
        <f t="shared" si="6"/>
        <v>73.170731707317074</v>
      </c>
    </row>
    <row r="55" spans="1:17" x14ac:dyDescent="0.25">
      <c r="A55" s="3">
        <v>88</v>
      </c>
      <c r="B55" s="3" t="s">
        <v>3</v>
      </c>
      <c r="C55" s="211">
        <v>410</v>
      </c>
      <c r="D55" s="3" t="s">
        <v>1692</v>
      </c>
      <c r="E55" s="211">
        <v>412</v>
      </c>
      <c r="F55" s="211">
        <v>417</v>
      </c>
      <c r="G55" s="211">
        <v>422</v>
      </c>
      <c r="H55" s="211">
        <v>427</v>
      </c>
      <c r="I55" s="3">
        <v>10</v>
      </c>
      <c r="J55" s="3" t="s">
        <v>188</v>
      </c>
      <c r="K55" s="3"/>
      <c r="L55" s="6">
        <f t="shared" si="7"/>
        <v>5</v>
      </c>
      <c r="M55" s="6">
        <f t="shared" si="8"/>
        <v>5</v>
      </c>
      <c r="N55" s="206">
        <f t="shared" si="2"/>
        <v>10</v>
      </c>
      <c r="O55" s="267"/>
      <c r="P55" s="44"/>
      <c r="Q55" s="205">
        <f t="shared" si="6"/>
        <v>73.170731707317074</v>
      </c>
    </row>
    <row r="56" spans="1:17" x14ac:dyDescent="0.25">
      <c r="A56" s="3">
        <v>103</v>
      </c>
      <c r="B56" s="3" t="s">
        <v>3</v>
      </c>
      <c r="C56" s="211">
        <v>700</v>
      </c>
      <c r="D56" s="3" t="s">
        <v>1511</v>
      </c>
      <c r="E56" s="251">
        <v>787</v>
      </c>
      <c r="F56" s="252">
        <v>788</v>
      </c>
      <c r="G56" s="251">
        <v>757</v>
      </c>
      <c r="H56" s="252">
        <v>758</v>
      </c>
      <c r="I56" s="3">
        <v>-30</v>
      </c>
      <c r="J56" s="3"/>
      <c r="K56" s="3" t="s">
        <v>1722</v>
      </c>
      <c r="L56" s="6">
        <f t="shared" si="7"/>
        <v>1</v>
      </c>
      <c r="M56" s="6">
        <f t="shared" si="8"/>
        <v>1</v>
      </c>
      <c r="N56" s="206">
        <f t="shared" si="2"/>
        <v>2</v>
      </c>
      <c r="O56" s="267"/>
      <c r="P56" s="44"/>
      <c r="Q56" s="205">
        <f t="shared" si="6"/>
        <v>42.857142857142854</v>
      </c>
    </row>
    <row r="57" spans="1:17" x14ac:dyDescent="0.25">
      <c r="M57" s="265"/>
    </row>
    <row r="58" spans="1:17" ht="42.6" customHeight="1" x14ac:dyDescent="0.25">
      <c r="A58" s="524" t="s">
        <v>1693</v>
      </c>
      <c r="B58" s="524"/>
      <c r="C58" s="524"/>
      <c r="D58" s="524"/>
      <c r="E58" s="524"/>
      <c r="F58" s="524"/>
      <c r="G58" s="524"/>
      <c r="H58" s="524"/>
      <c r="I58" s="524"/>
      <c r="J58" s="524"/>
      <c r="K58" s="240"/>
    </row>
    <row r="59" spans="1:17" x14ac:dyDescent="0.25">
      <c r="A59" s="240"/>
      <c r="B59" s="240"/>
      <c r="C59" s="240"/>
      <c r="D59" s="240"/>
      <c r="E59" s="240"/>
      <c r="F59" s="240"/>
      <c r="G59" s="240"/>
      <c r="H59" s="240"/>
      <c r="I59" s="240"/>
      <c r="J59" s="240"/>
      <c r="K59" s="240"/>
    </row>
    <row r="60" spans="1:17" ht="18.75" x14ac:dyDescent="0.25">
      <c r="A60" s="43" t="s">
        <v>1683</v>
      </c>
      <c r="B60" s="240"/>
      <c r="C60" s="240"/>
      <c r="D60" s="240"/>
      <c r="E60" s="240"/>
      <c r="F60" s="240"/>
      <c r="G60" s="240"/>
      <c r="H60" s="240"/>
      <c r="I60" s="240"/>
      <c r="J60" s="240"/>
      <c r="K60" s="240"/>
    </row>
    <row r="61" spans="1:17" x14ac:dyDescent="0.25">
      <c r="A61" s="1" t="s">
        <v>1713</v>
      </c>
      <c r="B61" s="240"/>
      <c r="C61" s="240"/>
      <c r="D61" s="240"/>
      <c r="E61" s="240"/>
      <c r="F61" s="240"/>
      <c r="G61" s="240"/>
      <c r="H61" s="240"/>
      <c r="I61" s="240"/>
      <c r="J61" s="240"/>
      <c r="K61" s="240"/>
    </row>
    <row r="62" spans="1:17" x14ac:dyDescent="0.25">
      <c r="A62" s="1" t="s">
        <v>1712</v>
      </c>
      <c r="B62" s="240"/>
      <c r="C62" s="240"/>
      <c r="D62" s="240"/>
      <c r="E62" s="240"/>
      <c r="F62" s="240"/>
      <c r="G62" s="240"/>
      <c r="H62" s="240"/>
      <c r="I62" s="240"/>
      <c r="J62" s="240"/>
      <c r="K62" s="240"/>
    </row>
    <row r="63" spans="1:17" x14ac:dyDescent="0.25">
      <c r="A63" s="1" t="s">
        <v>1714</v>
      </c>
      <c r="B63" s="240"/>
      <c r="C63" s="240"/>
      <c r="D63" s="240"/>
      <c r="E63" s="240"/>
      <c r="F63" s="240"/>
      <c r="G63" s="240"/>
      <c r="H63" s="240"/>
      <c r="I63" s="240"/>
      <c r="J63" s="240"/>
      <c r="K63" s="240"/>
    </row>
    <row r="64" spans="1:17" x14ac:dyDescent="0.25">
      <c r="A64" s="1" t="s">
        <v>1715</v>
      </c>
      <c r="B64" s="240"/>
      <c r="C64" s="240"/>
      <c r="D64" s="240"/>
      <c r="E64" s="240"/>
      <c r="F64" s="240"/>
      <c r="G64" s="240"/>
      <c r="H64" s="240"/>
      <c r="I64" s="240"/>
      <c r="J64" s="240"/>
      <c r="K64" s="240"/>
    </row>
    <row r="65" spans="1:11" x14ac:dyDescent="0.25">
      <c r="A65" s="1" t="s">
        <v>1716</v>
      </c>
      <c r="B65" s="240"/>
      <c r="C65" s="240"/>
      <c r="D65" s="240"/>
      <c r="E65" s="240"/>
      <c r="F65" s="240"/>
      <c r="G65" s="240"/>
      <c r="H65" s="240"/>
      <c r="I65" s="240"/>
      <c r="J65" s="240"/>
      <c r="K65" s="240"/>
    </row>
    <row r="66" spans="1:11" x14ac:dyDescent="0.25">
      <c r="A66" s="1" t="s">
        <v>1720</v>
      </c>
      <c r="B66" s="240"/>
      <c r="C66" s="240"/>
      <c r="D66" s="240"/>
      <c r="E66" s="240"/>
      <c r="F66" s="240"/>
      <c r="G66" s="240"/>
      <c r="H66" s="240"/>
      <c r="I66" s="240"/>
      <c r="J66" s="240"/>
      <c r="K66" s="240"/>
    </row>
    <row r="67" spans="1:11" x14ac:dyDescent="0.25">
      <c r="A67" s="1" t="s">
        <v>1728</v>
      </c>
      <c r="B67" s="240"/>
      <c r="C67" s="240"/>
      <c r="D67" s="240"/>
      <c r="E67" s="240"/>
      <c r="F67" s="240"/>
      <c r="G67" s="240"/>
      <c r="H67" s="240"/>
      <c r="I67" s="240"/>
      <c r="J67" s="240"/>
      <c r="K67" s="240"/>
    </row>
    <row r="68" spans="1:11" x14ac:dyDescent="0.25">
      <c r="A68" s="1" t="s">
        <v>1724</v>
      </c>
      <c r="B68" s="240"/>
      <c r="C68" s="240"/>
      <c r="D68" s="240"/>
      <c r="E68" s="240"/>
      <c r="F68" s="240"/>
      <c r="G68" s="240"/>
      <c r="H68" s="240"/>
      <c r="I68" s="240"/>
      <c r="J68" s="240"/>
      <c r="K68" s="240"/>
    </row>
    <row r="69" spans="1:11" x14ac:dyDescent="0.25">
      <c r="A69" s="1" t="s">
        <v>1725</v>
      </c>
      <c r="B69" s="240"/>
      <c r="C69" s="240"/>
      <c r="D69" s="240"/>
      <c r="E69" s="240"/>
      <c r="F69" s="240"/>
      <c r="G69" s="240"/>
      <c r="H69" s="240"/>
      <c r="I69" s="240"/>
      <c r="J69" s="240"/>
      <c r="K69" s="240"/>
    </row>
    <row r="70" spans="1:11" x14ac:dyDescent="0.25">
      <c r="B70" s="240"/>
      <c r="C70" s="240"/>
      <c r="D70" s="240"/>
      <c r="E70" s="240"/>
      <c r="F70" s="240"/>
      <c r="G70" s="240"/>
      <c r="H70" s="240"/>
      <c r="I70" s="240"/>
      <c r="J70" s="240"/>
      <c r="K70" s="240"/>
    </row>
    <row r="71" spans="1:11" ht="18.75" x14ac:dyDescent="0.25">
      <c r="A71" s="43" t="s">
        <v>1682</v>
      </c>
    </row>
    <row r="72" spans="1:11" x14ac:dyDescent="0.25">
      <c r="A72" s="46" t="s">
        <v>1665</v>
      </c>
    </row>
    <row r="73" spans="1:11" x14ac:dyDescent="0.25">
      <c r="A73" s="46" t="s">
        <v>1666</v>
      </c>
    </row>
    <row r="74" spans="1:11" x14ac:dyDescent="0.25">
      <c r="A74" s="46" t="s">
        <v>1667</v>
      </c>
    </row>
    <row r="75" spans="1:11" x14ac:dyDescent="0.25">
      <c r="A75" s="46" t="s">
        <v>1668</v>
      </c>
    </row>
    <row r="76" spans="1:11" x14ac:dyDescent="0.25">
      <c r="A76" s="46" t="s">
        <v>1669</v>
      </c>
    </row>
    <row r="77" spans="1:11" x14ac:dyDescent="0.25">
      <c r="A77" s="46" t="s">
        <v>1670</v>
      </c>
    </row>
    <row r="78" spans="1:11" x14ac:dyDescent="0.25">
      <c r="A78" s="46" t="s">
        <v>1671</v>
      </c>
    </row>
    <row r="79" spans="1:11" x14ac:dyDescent="0.25">
      <c r="A79" s="46" t="s">
        <v>1672</v>
      </c>
    </row>
    <row r="80" spans="1:11" x14ac:dyDescent="0.25">
      <c r="A80" s="612" t="s">
        <v>1676</v>
      </c>
    </row>
    <row r="81" spans="1:1" x14ac:dyDescent="0.25">
      <c r="A81" s="612" t="s">
        <v>1664</v>
      </c>
    </row>
    <row r="82" spans="1:1" x14ac:dyDescent="0.25">
      <c r="A82" s="612" t="s">
        <v>2036</v>
      </c>
    </row>
    <row r="83" spans="1:1" x14ac:dyDescent="0.25">
      <c r="A83" s="46" t="s">
        <v>1673</v>
      </c>
    </row>
  </sheetData>
  <sortState xmlns:xlrd2="http://schemas.microsoft.com/office/spreadsheetml/2017/richdata2" ref="A3:M56">
    <sortCondition ref="A5:A56"/>
  </sortState>
  <mergeCells count="3">
    <mergeCell ref="E2:F2"/>
    <mergeCell ref="G2:H2"/>
    <mergeCell ref="A58:J58"/>
  </mergeCells>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FA4213-C23F-4855-B164-7F8D54CA6DBC}">
  <dimension ref="A1:G43"/>
  <sheetViews>
    <sheetView workbookViewId="0">
      <selection activeCell="G41" sqref="G41"/>
    </sheetView>
  </sheetViews>
  <sheetFormatPr baseColWidth="10" defaultRowHeight="15" x14ac:dyDescent="0.25"/>
  <cols>
    <col min="2" max="3" width="9.7109375" customWidth="1"/>
    <col min="5" max="6" width="11" customWidth="1"/>
    <col min="7" max="7" width="67.7109375" customWidth="1"/>
  </cols>
  <sheetData>
    <row r="1" spans="1:7" ht="18.75" x14ac:dyDescent="0.3">
      <c r="A1" s="21" t="s">
        <v>862</v>
      </c>
    </row>
    <row r="2" spans="1:7" ht="15.75" x14ac:dyDescent="0.25">
      <c r="A2" s="19" t="s">
        <v>860</v>
      </c>
    </row>
    <row r="4" spans="1:7" ht="15.75" x14ac:dyDescent="0.25">
      <c r="A4" s="19" t="s">
        <v>857</v>
      </c>
    </row>
    <row r="5" spans="1:7" ht="15.75" x14ac:dyDescent="0.25">
      <c r="A5" s="19" t="s">
        <v>861</v>
      </c>
    </row>
    <row r="6" spans="1:7" ht="30" x14ac:dyDescent="0.25">
      <c r="A6" s="16" t="s">
        <v>258</v>
      </c>
      <c r="B6" s="526" t="s">
        <v>275</v>
      </c>
      <c r="C6" s="526"/>
      <c r="D6" s="16" t="s">
        <v>276</v>
      </c>
      <c r="E6" s="526" t="s">
        <v>274</v>
      </c>
      <c r="F6" s="526"/>
      <c r="G6" s="16" t="s">
        <v>853</v>
      </c>
    </row>
    <row r="7" spans="1:7" x14ac:dyDescent="0.25">
      <c r="A7" s="17" t="s">
        <v>260</v>
      </c>
      <c r="B7" s="15">
        <v>3</v>
      </c>
      <c r="C7" s="15">
        <v>30</v>
      </c>
      <c r="D7" s="14">
        <f>C7-B7</f>
        <v>27</v>
      </c>
      <c r="E7" s="134">
        <f>300/B7</f>
        <v>100</v>
      </c>
      <c r="F7" s="134">
        <f>300/C7</f>
        <v>10</v>
      </c>
      <c r="G7" s="20" t="s">
        <v>336</v>
      </c>
    </row>
    <row r="8" spans="1:7" x14ac:dyDescent="0.25">
      <c r="A8" s="17" t="s">
        <v>261</v>
      </c>
      <c r="B8" s="15">
        <v>30</v>
      </c>
      <c r="C8" s="15">
        <v>300</v>
      </c>
      <c r="D8" s="14">
        <f>C8-B8</f>
        <v>270</v>
      </c>
      <c r="E8" s="134">
        <f t="shared" ref="E8:E9" si="0">300/B8</f>
        <v>10</v>
      </c>
      <c r="F8" s="134">
        <f t="shared" ref="F8:F9" si="1">300/C8</f>
        <v>1</v>
      </c>
      <c r="G8" s="20" t="s">
        <v>335</v>
      </c>
    </row>
    <row r="9" spans="1:7" x14ac:dyDescent="0.25">
      <c r="A9" s="17" t="s">
        <v>262</v>
      </c>
      <c r="B9" s="15">
        <v>300</v>
      </c>
      <c r="C9" s="18">
        <v>1000</v>
      </c>
      <c r="D9" s="14">
        <f>C9-B9</f>
        <v>700</v>
      </c>
      <c r="E9" s="134">
        <f t="shared" si="0"/>
        <v>1</v>
      </c>
      <c r="F9" s="132">
        <f t="shared" si="1"/>
        <v>0.3</v>
      </c>
      <c r="G9" s="20" t="s">
        <v>337</v>
      </c>
    </row>
    <row r="10" spans="1:7" ht="30" x14ac:dyDescent="0.25">
      <c r="A10" s="16" t="s">
        <v>258</v>
      </c>
      <c r="B10" s="526" t="s">
        <v>273</v>
      </c>
      <c r="C10" s="526"/>
      <c r="D10" s="16" t="s">
        <v>277</v>
      </c>
      <c r="E10" s="526" t="s">
        <v>259</v>
      </c>
      <c r="F10" s="526"/>
      <c r="G10" s="16" t="s">
        <v>853</v>
      </c>
    </row>
    <row r="11" spans="1:7" x14ac:dyDescent="0.25">
      <c r="A11" s="17" t="s">
        <v>263</v>
      </c>
      <c r="B11" s="15">
        <v>1</v>
      </c>
      <c r="C11" s="15">
        <v>2</v>
      </c>
      <c r="D11" s="14">
        <f t="shared" ref="D11:D21" si="2">C11-B11</f>
        <v>1</v>
      </c>
      <c r="E11" s="14">
        <v>30</v>
      </c>
      <c r="F11" s="14">
        <v>15</v>
      </c>
      <c r="G11" s="20" t="s">
        <v>278</v>
      </c>
    </row>
    <row r="12" spans="1:7" x14ac:dyDescent="0.25">
      <c r="A12" s="17" t="s">
        <v>264</v>
      </c>
      <c r="B12" s="15">
        <v>2</v>
      </c>
      <c r="C12" s="15">
        <v>4</v>
      </c>
      <c r="D12" s="14">
        <f t="shared" si="2"/>
        <v>2</v>
      </c>
      <c r="E12" s="14">
        <v>15</v>
      </c>
      <c r="F12" s="14">
        <v>7.5</v>
      </c>
      <c r="G12" s="20" t="s">
        <v>856</v>
      </c>
    </row>
    <row r="13" spans="1:7" x14ac:dyDescent="0.25">
      <c r="A13" s="17" t="s">
        <v>265</v>
      </c>
      <c r="B13" s="15">
        <v>4</v>
      </c>
      <c r="C13" s="15">
        <v>8</v>
      </c>
      <c r="D13" s="14">
        <f t="shared" si="2"/>
        <v>4</v>
      </c>
      <c r="E13" s="14">
        <v>7.5</v>
      </c>
      <c r="F13" s="14">
        <v>3.8</v>
      </c>
      <c r="G13" s="20" t="s">
        <v>279</v>
      </c>
    </row>
    <row r="14" spans="1:7" x14ac:dyDescent="0.25">
      <c r="A14" s="17" t="s">
        <v>266</v>
      </c>
      <c r="B14" s="15">
        <v>8</v>
      </c>
      <c r="C14" s="15">
        <v>12</v>
      </c>
      <c r="D14" s="14">
        <f t="shared" si="2"/>
        <v>4</v>
      </c>
      <c r="E14" s="14">
        <v>3.8</v>
      </c>
      <c r="F14" s="14">
        <v>2.5</v>
      </c>
      <c r="G14" s="20" t="s">
        <v>297</v>
      </c>
    </row>
    <row r="15" spans="1:7" x14ac:dyDescent="0.25">
      <c r="A15" s="17" t="s">
        <v>267</v>
      </c>
      <c r="B15" s="15">
        <v>12</v>
      </c>
      <c r="C15" s="15">
        <v>18</v>
      </c>
      <c r="D15" s="14">
        <f t="shared" si="2"/>
        <v>6</v>
      </c>
      <c r="E15" s="14">
        <v>2.5</v>
      </c>
      <c r="F15" s="14">
        <v>1.7</v>
      </c>
      <c r="G15" s="20" t="s">
        <v>298</v>
      </c>
    </row>
    <row r="16" spans="1:7" x14ac:dyDescent="0.25">
      <c r="A16" s="17" t="s">
        <v>268</v>
      </c>
      <c r="B16" s="15">
        <v>18</v>
      </c>
      <c r="C16" s="15">
        <v>27</v>
      </c>
      <c r="D16" s="14">
        <f t="shared" si="2"/>
        <v>9</v>
      </c>
      <c r="E16" s="14">
        <v>1.7</v>
      </c>
      <c r="F16" s="14">
        <v>1.1000000000000001</v>
      </c>
      <c r="G16" s="20" t="s">
        <v>855</v>
      </c>
    </row>
    <row r="17" spans="1:7" x14ac:dyDescent="0.25">
      <c r="A17" s="17" t="s">
        <v>269</v>
      </c>
      <c r="B17" s="15">
        <v>27</v>
      </c>
      <c r="C17" s="15">
        <v>40</v>
      </c>
      <c r="D17" s="14">
        <f t="shared" si="2"/>
        <v>13</v>
      </c>
      <c r="E17" s="14">
        <v>1.1000000000000001</v>
      </c>
      <c r="F17" s="14">
        <v>0.75</v>
      </c>
      <c r="G17" s="20" t="s">
        <v>299</v>
      </c>
    </row>
    <row r="18" spans="1:7" ht="30" x14ac:dyDescent="0.25">
      <c r="A18" s="16" t="s">
        <v>258</v>
      </c>
      <c r="B18" s="526" t="s">
        <v>273</v>
      </c>
      <c r="C18" s="526"/>
      <c r="D18" s="16" t="s">
        <v>277</v>
      </c>
      <c r="E18" s="526" t="s">
        <v>280</v>
      </c>
      <c r="F18" s="526"/>
      <c r="G18" s="16" t="s">
        <v>853</v>
      </c>
    </row>
    <row r="19" spans="1:7" x14ac:dyDescent="0.25">
      <c r="A19" s="17" t="s">
        <v>270</v>
      </c>
      <c r="B19" s="15">
        <v>40</v>
      </c>
      <c r="C19" s="15">
        <v>75</v>
      </c>
      <c r="D19" s="14">
        <f t="shared" si="2"/>
        <v>35</v>
      </c>
      <c r="E19" s="14">
        <v>7.5</v>
      </c>
      <c r="F19" s="14">
        <v>4</v>
      </c>
      <c r="G19" s="20" t="s">
        <v>296</v>
      </c>
    </row>
    <row r="20" spans="1:7" x14ac:dyDescent="0.25">
      <c r="A20" s="17" t="s">
        <v>271</v>
      </c>
      <c r="B20" s="15">
        <v>75</v>
      </c>
      <c r="C20" s="15">
        <v>110</v>
      </c>
      <c r="D20" s="14">
        <f t="shared" si="2"/>
        <v>35</v>
      </c>
      <c r="E20" s="14">
        <v>4</v>
      </c>
      <c r="F20" s="14">
        <v>2.7</v>
      </c>
      <c r="G20" s="20" t="s">
        <v>854</v>
      </c>
    </row>
    <row r="21" spans="1:7" x14ac:dyDescent="0.25">
      <c r="A21" s="17" t="s">
        <v>272</v>
      </c>
      <c r="B21" s="15">
        <v>110</v>
      </c>
      <c r="C21" s="15">
        <v>300</v>
      </c>
      <c r="D21" s="14">
        <f t="shared" si="2"/>
        <v>190</v>
      </c>
      <c r="E21" s="14">
        <v>2.7</v>
      </c>
      <c r="F21" s="14">
        <v>1</v>
      </c>
      <c r="G21" s="20" t="s">
        <v>281</v>
      </c>
    </row>
    <row r="23" spans="1:7" ht="15.75" x14ac:dyDescent="0.25">
      <c r="A23" s="19" t="s">
        <v>858</v>
      </c>
    </row>
    <row r="24" spans="1:7" ht="30" x14ac:dyDescent="0.25">
      <c r="A24" s="16" t="s">
        <v>258</v>
      </c>
      <c r="B24" s="526" t="s">
        <v>275</v>
      </c>
      <c r="C24" s="526"/>
      <c r="D24" s="16" t="s">
        <v>276</v>
      </c>
      <c r="E24" s="526" t="s">
        <v>274</v>
      </c>
      <c r="F24" s="526"/>
      <c r="G24" s="16" t="s">
        <v>853</v>
      </c>
    </row>
    <row r="25" spans="1:7" x14ac:dyDescent="0.25">
      <c r="A25" s="527" t="s">
        <v>261</v>
      </c>
      <c r="B25" s="15">
        <v>138</v>
      </c>
      <c r="C25" s="15">
        <v>144</v>
      </c>
      <c r="D25" s="14">
        <f>C25-B25</f>
        <v>6</v>
      </c>
      <c r="E25" s="132">
        <f>300/B25</f>
        <v>2.1739130434782608</v>
      </c>
      <c r="F25" s="132">
        <f>300/C25</f>
        <v>2.0833333333333335</v>
      </c>
      <c r="G25" s="20" t="s">
        <v>335</v>
      </c>
    </row>
    <row r="26" spans="1:7" x14ac:dyDescent="0.25">
      <c r="A26" s="528"/>
      <c r="B26" s="15">
        <v>216</v>
      </c>
      <c r="C26" s="15">
        <v>225</v>
      </c>
      <c r="D26" s="14">
        <f>C26-B26</f>
        <v>9</v>
      </c>
      <c r="E26" s="132">
        <f t="shared" ref="E26:E27" si="3">300/B26</f>
        <v>1.3888888888888888</v>
      </c>
      <c r="F26" s="132">
        <f t="shared" ref="F26:F27" si="4">300/C26</f>
        <v>1.3333333333333333</v>
      </c>
      <c r="G26" s="20"/>
    </row>
    <row r="27" spans="1:7" x14ac:dyDescent="0.25">
      <c r="A27" s="527" t="s">
        <v>262</v>
      </c>
      <c r="B27" s="15">
        <v>420</v>
      </c>
      <c r="C27" s="18">
        <v>450</v>
      </c>
      <c r="D27" s="14">
        <f>C27-B27</f>
        <v>30</v>
      </c>
      <c r="E27" s="133">
        <f t="shared" si="3"/>
        <v>0.7142857142857143</v>
      </c>
      <c r="F27" s="133">
        <f t="shared" si="4"/>
        <v>0.66666666666666663</v>
      </c>
      <c r="G27" s="20" t="s">
        <v>337</v>
      </c>
    </row>
    <row r="28" spans="1:7" x14ac:dyDescent="0.25">
      <c r="A28" s="528"/>
      <c r="B28" s="15">
        <v>890</v>
      </c>
      <c r="C28" s="18">
        <v>942</v>
      </c>
      <c r="D28" s="14">
        <f>C28-B28</f>
        <v>52</v>
      </c>
      <c r="E28" s="133">
        <f t="shared" ref="E28" si="5">300/B28</f>
        <v>0.33707865168539325</v>
      </c>
      <c r="F28" s="133">
        <f t="shared" ref="F28" si="6">300/C28</f>
        <v>0.31847133757961782</v>
      </c>
      <c r="G28" s="20"/>
    </row>
    <row r="29" spans="1:7" ht="30" x14ac:dyDescent="0.25">
      <c r="A29" s="16" t="s">
        <v>258</v>
      </c>
      <c r="B29" s="526" t="s">
        <v>273</v>
      </c>
      <c r="C29" s="526"/>
      <c r="D29" s="16" t="s">
        <v>277</v>
      </c>
      <c r="E29" s="526" t="s">
        <v>259</v>
      </c>
      <c r="F29" s="526"/>
      <c r="G29" s="16" t="s">
        <v>853</v>
      </c>
    </row>
    <row r="30" spans="1:7" x14ac:dyDescent="0.25">
      <c r="A30" s="17" t="s">
        <v>263</v>
      </c>
      <c r="B30" s="15">
        <v>1.2150000000000001</v>
      </c>
      <c r="C30" s="136">
        <v>1.4</v>
      </c>
      <c r="D30" s="14">
        <f t="shared" ref="D30:D39" si="7">C30-B30</f>
        <v>0.18499999999999983</v>
      </c>
      <c r="E30" s="132">
        <f t="shared" ref="E30:E37" si="8">30/B30</f>
        <v>24.691358024691358</v>
      </c>
      <c r="F30" s="132">
        <f t="shared" ref="F30:F37" si="9">30/C30</f>
        <v>21.428571428571431</v>
      </c>
      <c r="G30" s="20" t="s">
        <v>278</v>
      </c>
    </row>
    <row r="31" spans="1:7" x14ac:dyDescent="0.25">
      <c r="A31" s="527" t="s">
        <v>264</v>
      </c>
      <c r="B31" s="15">
        <v>2.2999999999999998</v>
      </c>
      <c r="C31" s="15">
        <v>2.5</v>
      </c>
      <c r="D31" s="14">
        <f t="shared" si="7"/>
        <v>0.20000000000000018</v>
      </c>
      <c r="E31" s="132">
        <f t="shared" si="8"/>
        <v>13.043478260869566</v>
      </c>
      <c r="F31" s="132">
        <f t="shared" si="9"/>
        <v>12</v>
      </c>
      <c r="G31" s="20" t="s">
        <v>856</v>
      </c>
    </row>
    <row r="32" spans="1:7" x14ac:dyDescent="0.25">
      <c r="A32" s="528"/>
      <c r="B32" s="15">
        <v>2.7</v>
      </c>
      <c r="C32" s="15">
        <v>3.7</v>
      </c>
      <c r="D32" s="14">
        <f t="shared" ref="D32" si="10">C32-B32</f>
        <v>1</v>
      </c>
      <c r="E32" s="132">
        <f t="shared" ref="E32" si="11">30/B32</f>
        <v>11.111111111111111</v>
      </c>
      <c r="F32" s="132">
        <f t="shared" ref="F32" si="12">30/C32</f>
        <v>8.108108108108107</v>
      </c>
      <c r="G32" s="20"/>
    </row>
    <row r="33" spans="1:7" x14ac:dyDescent="0.25">
      <c r="A33" s="17" t="s">
        <v>265</v>
      </c>
      <c r="B33" s="136">
        <v>5.25</v>
      </c>
      <c r="C33" s="15">
        <v>5.9249999999999998</v>
      </c>
      <c r="D33" s="14">
        <f t="shared" si="7"/>
        <v>0.67499999999999982</v>
      </c>
      <c r="E33" s="132">
        <f t="shared" si="8"/>
        <v>5.7142857142857144</v>
      </c>
      <c r="F33" s="132">
        <f t="shared" si="9"/>
        <v>5.0632911392405067</v>
      </c>
      <c r="G33" s="20" t="s">
        <v>859</v>
      </c>
    </row>
    <row r="34" spans="1:7" x14ac:dyDescent="0.25">
      <c r="A34" s="17" t="s">
        <v>266</v>
      </c>
      <c r="B34" s="15">
        <v>8.5</v>
      </c>
      <c r="C34" s="15">
        <v>10.68</v>
      </c>
      <c r="D34" s="133">
        <f t="shared" si="7"/>
        <v>2.1799999999999997</v>
      </c>
      <c r="E34" s="132">
        <f t="shared" si="8"/>
        <v>3.5294117647058822</v>
      </c>
      <c r="F34" s="132">
        <f t="shared" si="9"/>
        <v>2.808988764044944</v>
      </c>
      <c r="G34" s="20" t="s">
        <v>297</v>
      </c>
    </row>
    <row r="35" spans="1:7" x14ac:dyDescent="0.25">
      <c r="A35" s="527" t="s">
        <v>267</v>
      </c>
      <c r="B35" s="15">
        <v>13.4</v>
      </c>
      <c r="C35" s="115">
        <v>14</v>
      </c>
      <c r="D35" s="14">
        <f t="shared" si="7"/>
        <v>0.59999999999999964</v>
      </c>
      <c r="E35" s="132">
        <f t="shared" si="8"/>
        <v>2.2388059701492535</v>
      </c>
      <c r="F35" s="132">
        <f t="shared" si="9"/>
        <v>2.1428571428571428</v>
      </c>
      <c r="G35" s="20" t="s">
        <v>298</v>
      </c>
    </row>
    <row r="36" spans="1:7" x14ac:dyDescent="0.25">
      <c r="A36" s="528"/>
      <c r="B36" s="15">
        <v>15.7</v>
      </c>
      <c r="C36" s="15">
        <v>17.7</v>
      </c>
      <c r="D36" s="14">
        <f t="shared" ref="D36" si="13">C36-B36</f>
        <v>2</v>
      </c>
      <c r="E36" s="132">
        <f t="shared" ref="E36" si="14">30/B36</f>
        <v>1.910828025477707</v>
      </c>
      <c r="F36" s="132">
        <f t="shared" ref="F36" si="15">30/C36</f>
        <v>1.6949152542372883</v>
      </c>
      <c r="G36" s="20"/>
    </row>
    <row r="37" spans="1:7" x14ac:dyDescent="0.25">
      <c r="A37" s="527" t="s">
        <v>268</v>
      </c>
      <c r="B37" s="15">
        <v>24.05</v>
      </c>
      <c r="C37" s="135">
        <v>24.25</v>
      </c>
      <c r="D37" s="14">
        <f t="shared" si="7"/>
        <v>0.19999999999999929</v>
      </c>
      <c r="E37" s="132">
        <f t="shared" si="8"/>
        <v>1.2474012474012475</v>
      </c>
      <c r="F37" s="132">
        <f t="shared" si="9"/>
        <v>1.2371134020618557</v>
      </c>
      <c r="G37" s="20" t="s">
        <v>855</v>
      </c>
    </row>
    <row r="38" spans="1:7" x14ac:dyDescent="0.25">
      <c r="A38" s="528"/>
      <c r="B38" s="15">
        <v>24.65</v>
      </c>
      <c r="C38" s="15">
        <v>24.75</v>
      </c>
      <c r="D38" s="14">
        <f t="shared" ref="D38" si="16">C38-B38</f>
        <v>0.10000000000000142</v>
      </c>
      <c r="E38" s="132">
        <f t="shared" ref="E38" si="17">30/B38</f>
        <v>1.2170385395537526</v>
      </c>
      <c r="F38" s="132">
        <f t="shared" ref="F38" si="18">30/C38</f>
        <v>1.2121212121212122</v>
      </c>
      <c r="G38" s="20"/>
    </row>
    <row r="39" spans="1:7" x14ac:dyDescent="0.25">
      <c r="A39" s="17" t="s">
        <v>269</v>
      </c>
      <c r="B39" s="15">
        <v>33.4</v>
      </c>
      <c r="C39" s="15">
        <v>36</v>
      </c>
      <c r="D39" s="14">
        <f t="shared" si="7"/>
        <v>2.6000000000000014</v>
      </c>
      <c r="E39" s="132">
        <f>30/B39</f>
        <v>0.89820359281437134</v>
      </c>
      <c r="F39" s="132">
        <f>30/C39</f>
        <v>0.83333333333333337</v>
      </c>
      <c r="G39" s="20" t="s">
        <v>299</v>
      </c>
    </row>
    <row r="40" spans="1:7" ht="30" x14ac:dyDescent="0.25">
      <c r="A40" s="16" t="s">
        <v>258</v>
      </c>
      <c r="B40" s="526" t="s">
        <v>273</v>
      </c>
      <c r="C40" s="526"/>
      <c r="D40" s="16" t="s">
        <v>277</v>
      </c>
      <c r="E40" s="526" t="s">
        <v>280</v>
      </c>
      <c r="F40" s="526"/>
      <c r="G40" s="16" t="s">
        <v>853</v>
      </c>
    </row>
    <row r="41" spans="1:7" x14ac:dyDescent="0.25">
      <c r="A41" s="17" t="s">
        <v>270</v>
      </c>
      <c r="B41" s="15">
        <v>40</v>
      </c>
      <c r="C41" s="15">
        <v>75</v>
      </c>
      <c r="D41" s="14">
        <f t="shared" ref="D41:D43" si="19">C41-B41</f>
        <v>35</v>
      </c>
      <c r="E41" s="14">
        <v>7.5</v>
      </c>
      <c r="F41" s="14">
        <v>4</v>
      </c>
      <c r="G41" s="20"/>
    </row>
    <row r="42" spans="1:7" x14ac:dyDescent="0.25">
      <c r="A42" s="17" t="s">
        <v>271</v>
      </c>
      <c r="B42" s="15">
        <v>75</v>
      </c>
      <c r="C42" s="15">
        <v>110</v>
      </c>
      <c r="D42" s="14">
        <f t="shared" si="19"/>
        <v>35</v>
      </c>
      <c r="E42" s="14">
        <v>4</v>
      </c>
      <c r="F42" s="14">
        <v>2.7</v>
      </c>
      <c r="G42" s="20" t="s">
        <v>854</v>
      </c>
    </row>
    <row r="43" spans="1:7" x14ac:dyDescent="0.25">
      <c r="A43" s="17" t="s">
        <v>272</v>
      </c>
      <c r="B43" s="15">
        <v>110</v>
      </c>
      <c r="C43" s="15">
        <v>300</v>
      </c>
      <c r="D43" s="14">
        <f t="shared" si="19"/>
        <v>190</v>
      </c>
      <c r="E43" s="14">
        <v>2.7</v>
      </c>
      <c r="F43" s="14">
        <v>1</v>
      </c>
      <c r="G43" s="20" t="s">
        <v>281</v>
      </c>
    </row>
  </sheetData>
  <mergeCells count="17">
    <mergeCell ref="A25:A26"/>
    <mergeCell ref="A27:A28"/>
    <mergeCell ref="A31:A32"/>
    <mergeCell ref="A35:A36"/>
    <mergeCell ref="A37:A38"/>
    <mergeCell ref="B24:C24"/>
    <mergeCell ref="E24:F24"/>
    <mergeCell ref="B29:C29"/>
    <mergeCell ref="E29:F29"/>
    <mergeCell ref="B40:C40"/>
    <mergeCell ref="E40:F40"/>
    <mergeCell ref="B18:C18"/>
    <mergeCell ref="E18:F18"/>
    <mergeCell ref="B6:C6"/>
    <mergeCell ref="E6:F6"/>
    <mergeCell ref="B10:C10"/>
    <mergeCell ref="E10:F10"/>
  </mergeCells>
  <pageMargins left="0.7" right="0.7" top="0.75" bottom="0.75" header="0.3" footer="0.3"/>
  <pageSetup paperSize="9"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11D076-F38F-4234-8631-A7870E50AB7A}">
  <dimension ref="A1:A9"/>
  <sheetViews>
    <sheetView workbookViewId="0">
      <selection sqref="A1:A9"/>
    </sheetView>
  </sheetViews>
  <sheetFormatPr baseColWidth="10" defaultRowHeight="15" x14ac:dyDescent="0.25"/>
  <sheetData>
    <row r="1" spans="1:1" x14ac:dyDescent="0.25">
      <c r="A1" s="348" t="s">
        <v>2048</v>
      </c>
    </row>
    <row r="2" spans="1:1" x14ac:dyDescent="0.25">
      <c r="A2" s="44" t="s">
        <v>2038</v>
      </c>
    </row>
    <row r="3" spans="1:1" x14ac:dyDescent="0.25">
      <c r="A3" s="44" t="s">
        <v>2039</v>
      </c>
    </row>
    <row r="4" spans="1:1" x14ac:dyDescent="0.25">
      <c r="A4" s="44"/>
    </row>
    <row r="5" spans="1:1" x14ac:dyDescent="0.25">
      <c r="A5" s="349" t="s">
        <v>2049</v>
      </c>
    </row>
    <row r="6" spans="1:1" x14ac:dyDescent="0.25">
      <c r="A6" s="46" t="s">
        <v>2051</v>
      </c>
    </row>
    <row r="7" spans="1:1" x14ac:dyDescent="0.25">
      <c r="A7" s="46"/>
    </row>
    <row r="8" spans="1:1" x14ac:dyDescent="0.25">
      <c r="A8" s="348" t="s">
        <v>2050</v>
      </c>
    </row>
    <row r="9" spans="1:1" x14ac:dyDescent="0.25">
      <c r="A9" s="46" t="s">
        <v>2052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9A078-1F6B-4CC5-B0BE-7D21832DA8DF}">
  <dimension ref="A1:D17"/>
  <sheetViews>
    <sheetView workbookViewId="0">
      <selection activeCell="H18" sqref="H18"/>
    </sheetView>
  </sheetViews>
  <sheetFormatPr baseColWidth="10" defaultRowHeight="15" x14ac:dyDescent="0.25"/>
  <cols>
    <col min="1" max="1" width="7.42578125" customWidth="1"/>
    <col min="2" max="3" width="9.5703125" customWidth="1"/>
    <col min="4" max="4" width="13.42578125" customWidth="1"/>
  </cols>
  <sheetData>
    <row r="1" spans="1:4" ht="18.75" x14ac:dyDescent="0.3">
      <c r="A1" s="21" t="s">
        <v>2029</v>
      </c>
    </row>
    <row r="3" spans="1:4" ht="30" customHeight="1" x14ac:dyDescent="0.25">
      <c r="A3" s="17" t="s">
        <v>0</v>
      </c>
      <c r="B3" s="526" t="s">
        <v>2030</v>
      </c>
      <c r="C3" s="526"/>
      <c r="D3" s="16" t="s">
        <v>2031</v>
      </c>
    </row>
    <row r="4" spans="1:4" x14ac:dyDescent="0.25">
      <c r="A4" s="22" t="s">
        <v>282</v>
      </c>
      <c r="B4" s="14">
        <v>0</v>
      </c>
      <c r="C4" s="14">
        <v>0.25</v>
      </c>
      <c r="D4" s="14">
        <f>C4-B4</f>
        <v>0.25</v>
      </c>
    </row>
    <row r="5" spans="1:4" x14ac:dyDescent="0.25">
      <c r="A5" s="22" t="s">
        <v>283</v>
      </c>
      <c r="B5" s="14">
        <v>0.25</v>
      </c>
      <c r="C5" s="14">
        <v>0.5</v>
      </c>
      <c r="D5" s="14">
        <f t="shared" ref="D5:D17" si="0">C5-B5</f>
        <v>0.25</v>
      </c>
    </row>
    <row r="6" spans="1:4" x14ac:dyDescent="0.25">
      <c r="A6" s="22" t="s">
        <v>284</v>
      </c>
      <c r="B6" s="14">
        <v>0.5</v>
      </c>
      <c r="C6" s="14">
        <v>1</v>
      </c>
      <c r="D6" s="14">
        <f t="shared" si="0"/>
        <v>0.5</v>
      </c>
    </row>
    <row r="7" spans="1:4" x14ac:dyDescent="0.25">
      <c r="A7" s="22" t="s">
        <v>285</v>
      </c>
      <c r="B7" s="14">
        <v>1</v>
      </c>
      <c r="C7" s="14">
        <v>2</v>
      </c>
      <c r="D7" s="14">
        <f t="shared" si="0"/>
        <v>1</v>
      </c>
    </row>
    <row r="8" spans="1:4" x14ac:dyDescent="0.25">
      <c r="A8" s="22" t="s">
        <v>286</v>
      </c>
      <c r="B8" s="14">
        <v>2</v>
      </c>
      <c r="C8" s="14">
        <v>3</v>
      </c>
      <c r="D8" s="14">
        <f t="shared" si="0"/>
        <v>1</v>
      </c>
    </row>
    <row r="9" spans="1:4" x14ac:dyDescent="0.25">
      <c r="A9" s="22" t="s">
        <v>287</v>
      </c>
      <c r="B9" s="14">
        <v>3</v>
      </c>
      <c r="C9" s="14">
        <v>4</v>
      </c>
      <c r="D9" s="14">
        <f t="shared" si="0"/>
        <v>1</v>
      </c>
    </row>
    <row r="10" spans="1:4" x14ac:dyDescent="0.25">
      <c r="A10" s="22" t="s">
        <v>288</v>
      </c>
      <c r="B10" s="14">
        <v>4</v>
      </c>
      <c r="C10" s="14">
        <v>6</v>
      </c>
      <c r="D10" s="14">
        <f t="shared" si="0"/>
        <v>2</v>
      </c>
    </row>
    <row r="11" spans="1:4" x14ac:dyDescent="0.25">
      <c r="A11" s="22" t="s">
        <v>289</v>
      </c>
      <c r="B11" s="14">
        <v>6</v>
      </c>
      <c r="C11" s="14">
        <v>8</v>
      </c>
      <c r="D11" s="14">
        <f t="shared" si="0"/>
        <v>2</v>
      </c>
    </row>
    <row r="12" spans="1:4" x14ac:dyDescent="0.25">
      <c r="A12" s="22" t="s">
        <v>290</v>
      </c>
      <c r="B12" s="14">
        <v>8</v>
      </c>
      <c r="C12" s="14">
        <v>10</v>
      </c>
      <c r="D12" s="14">
        <f t="shared" si="0"/>
        <v>2</v>
      </c>
    </row>
    <row r="13" spans="1:4" x14ac:dyDescent="0.25">
      <c r="A13" s="22" t="s">
        <v>291</v>
      </c>
      <c r="B13" s="14">
        <v>10</v>
      </c>
      <c r="C13" s="14">
        <v>20</v>
      </c>
      <c r="D13" s="14">
        <f t="shared" si="0"/>
        <v>10</v>
      </c>
    </row>
    <row r="14" spans="1:4" x14ac:dyDescent="0.25">
      <c r="A14" s="22" t="s">
        <v>292</v>
      </c>
      <c r="B14" s="14">
        <v>20</v>
      </c>
      <c r="C14" s="14">
        <v>40</v>
      </c>
      <c r="D14" s="14">
        <f t="shared" si="0"/>
        <v>20</v>
      </c>
    </row>
    <row r="15" spans="1:4" x14ac:dyDescent="0.25">
      <c r="A15" s="22" t="s">
        <v>293</v>
      </c>
      <c r="B15" s="14">
        <v>40</v>
      </c>
      <c r="C15" s="14">
        <v>60</v>
      </c>
      <c r="D15" s="14">
        <f t="shared" si="0"/>
        <v>20</v>
      </c>
    </row>
    <row r="16" spans="1:4" x14ac:dyDescent="0.25">
      <c r="A16" s="22" t="s">
        <v>294</v>
      </c>
      <c r="B16" s="14">
        <v>60</v>
      </c>
      <c r="C16" s="14">
        <v>100</v>
      </c>
      <c r="D16" s="14">
        <f t="shared" si="0"/>
        <v>40</v>
      </c>
    </row>
    <row r="17" spans="1:4" x14ac:dyDescent="0.25">
      <c r="A17" s="22" t="s">
        <v>295</v>
      </c>
      <c r="B17" s="14">
        <v>100</v>
      </c>
      <c r="C17" s="14">
        <v>200</v>
      </c>
      <c r="D17" s="14">
        <f t="shared" si="0"/>
        <v>100</v>
      </c>
    </row>
  </sheetData>
  <mergeCells count="1">
    <mergeCell ref="B3:C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26</vt:i4>
      </vt:variant>
    </vt:vector>
  </HeadingPairs>
  <TitlesOfParts>
    <vt:vector size="26" baseType="lpstr">
      <vt:lpstr>5G Bands by freqs (Jun 23)</vt:lpstr>
      <vt:lpstr>5G Bands by bands (Jun 23)</vt:lpstr>
      <vt:lpstr>5G bands sqimway (Jun 24)</vt:lpstr>
      <vt:lpstr>5G  bands by region</vt:lpstr>
      <vt:lpstr>LTE Bands by freqs (jun-23)</vt:lpstr>
      <vt:lpstr>LTE Bands by bands (jun-23)</vt:lpstr>
      <vt:lpstr>Radar Bands</vt:lpstr>
      <vt:lpstr>WiFi and other bands</vt:lpstr>
      <vt:lpstr>NATO Bands</vt:lpstr>
      <vt:lpstr>ISM Bands</vt:lpstr>
      <vt:lpstr>Channels in Spain</vt:lpstr>
      <vt:lpstr>ITU and Waveguide Bands</vt:lpstr>
      <vt:lpstr>5G Deployed 2021</vt:lpstr>
      <vt:lpstr>5G Deployed 2019</vt:lpstr>
      <vt:lpstr>Spectrum Cost</vt:lpstr>
      <vt:lpstr>Electromag_Spectrum</vt:lpstr>
      <vt:lpstr>EARFCN</vt:lpstr>
      <vt:lpstr>Solar radiation</vt:lpstr>
      <vt:lpstr>6G KPIs</vt:lpstr>
      <vt:lpstr>Mobile Generations</vt:lpstr>
      <vt:lpstr>UE Categ</vt:lpstr>
      <vt:lpstr>3GPP Narrowband</vt:lpstr>
      <vt:lpstr>5G Bands by freqs (May 22)</vt:lpstr>
      <vt:lpstr>5G Bands by bands (May 22)</vt:lpstr>
      <vt:lpstr>LTE Bands by bands (2000)</vt:lpstr>
      <vt:lpstr>LTE Bands by freqs (2000)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Arturo Azcorra</dc:creator>
  <cp:lastModifiedBy>Arturo Azcorra</cp:lastModifiedBy>
  <dcterms:created xsi:type="dcterms:W3CDTF">2019-03-31T17:36:27Z</dcterms:created>
  <dcterms:modified xsi:type="dcterms:W3CDTF">2025-10-05T15:17:39Z</dcterms:modified>
</cp:coreProperties>
</file>